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arvikS\Documents\Rozpočty\Junácká 2-18 sokl\Final verze střednězrná\"/>
    </mc:Choice>
  </mc:AlternateContent>
  <xr:revisionPtr revIDLastSave="0" documentId="13_ncr:1_{62E63FD4-A02C-4889-99CC-C34F952838E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036 - Oprava soklu bytové..." sheetId="2" r:id="rId2"/>
  </sheets>
  <definedNames>
    <definedName name="_xlnm._FilterDatabase" localSheetId="1" hidden="1">'036 - Oprava soklu bytové...'!$C$130:$K$379</definedName>
    <definedName name="_xlnm.Print_Titles" localSheetId="1">'036 - Oprava soklu bytové...'!$130:$130</definedName>
    <definedName name="_xlnm.Print_Titles" localSheetId="0">'Rekapitulace stavby'!$92:$92</definedName>
    <definedName name="_xlnm.Print_Area" localSheetId="1">'036 - Oprava soklu bytové...'!$C$4:$J$76,'036 - Oprava soklu bytové...'!$C$82:$J$114,'036 - Oprava soklu bytové...'!$C$120:$J$379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79" i="2"/>
  <c r="BH379" i="2"/>
  <c r="BG379" i="2"/>
  <c r="BE379" i="2"/>
  <c r="T379" i="2"/>
  <c r="T378" i="2" s="1"/>
  <c r="R379" i="2"/>
  <c r="R378" i="2"/>
  <c r="P379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T370" i="2" s="1"/>
  <c r="R371" i="2"/>
  <c r="R370" i="2"/>
  <c r="P371" i="2"/>
  <c r="P370" i="2"/>
  <c r="BI369" i="2"/>
  <c r="BH369" i="2"/>
  <c r="BG369" i="2"/>
  <c r="BE369" i="2"/>
  <c r="T369" i="2"/>
  <c r="T368" i="2"/>
  <c r="R369" i="2"/>
  <c r="R368" i="2"/>
  <c r="P369" i="2"/>
  <c r="P368" i="2" s="1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T136" i="2" s="1"/>
  <c r="T133" i="2" s="1"/>
  <c r="R137" i="2"/>
  <c r="R136" i="2"/>
  <c r="P137" i="2"/>
  <c r="P136" i="2"/>
  <c r="BI134" i="2"/>
  <c r="BH134" i="2"/>
  <c r="BG134" i="2"/>
  <c r="BE134" i="2"/>
  <c r="T134" i="2"/>
  <c r="R134" i="2"/>
  <c r="R133" i="2"/>
  <c r="P134" i="2"/>
  <c r="P133" i="2" s="1"/>
  <c r="J128" i="2"/>
  <c r="F127" i="2"/>
  <c r="F125" i="2"/>
  <c r="E123" i="2"/>
  <c r="BI112" i="2"/>
  <c r="BH112" i="2"/>
  <c r="BG112" i="2"/>
  <c r="BE112" i="2"/>
  <c r="BI111" i="2"/>
  <c r="BH111" i="2"/>
  <c r="BG111" i="2"/>
  <c r="BF111" i="2"/>
  <c r="BE111" i="2"/>
  <c r="BI110" i="2"/>
  <c r="F37" i="2" s="1"/>
  <c r="BH110" i="2"/>
  <c r="BG110" i="2"/>
  <c r="BF110" i="2"/>
  <c r="BE110" i="2"/>
  <c r="BI109" i="2"/>
  <c r="BH109" i="2"/>
  <c r="BG109" i="2"/>
  <c r="BF109" i="2"/>
  <c r="BE109" i="2"/>
  <c r="F33" i="2" s="1"/>
  <c r="BI108" i="2"/>
  <c r="BH108" i="2"/>
  <c r="BG108" i="2"/>
  <c r="BF108" i="2"/>
  <c r="BE108" i="2"/>
  <c r="BI107" i="2"/>
  <c r="BH107" i="2"/>
  <c r="F36" i="2" s="1"/>
  <c r="BG107" i="2"/>
  <c r="F35" i="2" s="1"/>
  <c r="BF107" i="2"/>
  <c r="BE107" i="2"/>
  <c r="J33" i="2" s="1"/>
  <c r="J90" i="2"/>
  <c r="F89" i="2"/>
  <c r="F87" i="2"/>
  <c r="E85" i="2"/>
  <c r="J19" i="2"/>
  <c r="E19" i="2"/>
  <c r="J127" i="2" s="1"/>
  <c r="J18" i="2"/>
  <c r="J16" i="2"/>
  <c r="E16" i="2"/>
  <c r="F128" i="2"/>
  <c r="J15" i="2"/>
  <c r="J10" i="2"/>
  <c r="J125" i="2"/>
  <c r="L90" i="1"/>
  <c r="AM90" i="1"/>
  <c r="AM89" i="1"/>
  <c r="L89" i="1"/>
  <c r="AM87" i="1"/>
  <c r="L87" i="1"/>
  <c r="L85" i="1"/>
  <c r="L84" i="1"/>
  <c r="J379" i="2"/>
  <c r="J377" i="2"/>
  <c r="J376" i="2"/>
  <c r="J375" i="2"/>
  <c r="J369" i="2"/>
  <c r="J358" i="2"/>
  <c r="J316" i="2"/>
  <c r="J255" i="2"/>
  <c r="BK186" i="2"/>
  <c r="BK379" i="2"/>
  <c r="BK377" i="2"/>
  <c r="BK375" i="2"/>
  <c r="BK371" i="2"/>
  <c r="BK363" i="2"/>
  <c r="BK317" i="2"/>
  <c r="BK314" i="2"/>
  <c r="BK191" i="2"/>
  <c r="J186" i="2"/>
  <c r="BK134" i="2"/>
  <c r="AS94" i="1"/>
  <c r="J312" i="2"/>
  <c r="J191" i="2"/>
  <c r="BK139" i="2"/>
  <c r="J137" i="2"/>
  <c r="BK255" i="2"/>
  <c r="J371" i="2"/>
  <c r="BK358" i="2"/>
  <c r="BK316" i="2"/>
  <c r="BK312" i="2"/>
  <c r="J253" i="2"/>
  <c r="BK190" i="2"/>
  <c r="J139" i="2"/>
  <c r="J134" i="2"/>
  <c r="BK376" i="2"/>
  <c r="BK369" i="2"/>
  <c r="J363" i="2"/>
  <c r="J317" i="2"/>
  <c r="J314" i="2"/>
  <c r="BK253" i="2"/>
  <c r="J190" i="2"/>
  <c r="BK137" i="2"/>
  <c r="R138" i="2" l="1"/>
  <c r="R132" i="2" s="1"/>
  <c r="R131" i="2" s="1"/>
  <c r="BK374" i="2"/>
  <c r="J374" i="2"/>
  <c r="J102" i="2"/>
  <c r="BK138" i="2"/>
  <c r="J138" i="2" s="1"/>
  <c r="J98" i="2" s="1"/>
  <c r="P374" i="2"/>
  <c r="P373" i="2" s="1"/>
  <c r="P138" i="2"/>
  <c r="P132" i="2" s="1"/>
  <c r="P131" i="2" s="1"/>
  <c r="AU95" i="1" s="1"/>
  <c r="AU94" i="1" s="1"/>
  <c r="R374" i="2"/>
  <c r="R373" i="2"/>
  <c r="T138" i="2"/>
  <c r="T132" i="2" s="1"/>
  <c r="T131" i="2" s="1"/>
  <c r="T374" i="2"/>
  <c r="T373" i="2"/>
  <c r="BK136" i="2"/>
  <c r="J136" i="2" s="1"/>
  <c r="J97" i="2" s="1"/>
  <c r="BK368" i="2"/>
  <c r="J368" i="2"/>
  <c r="J99" i="2" s="1"/>
  <c r="BK370" i="2"/>
  <c r="J370" i="2"/>
  <c r="J100" i="2" s="1"/>
  <c r="BK378" i="2"/>
  <c r="J378" i="2"/>
  <c r="J103" i="2" s="1"/>
  <c r="J87" i="2"/>
  <c r="J89" i="2"/>
  <c r="F90" i="2"/>
  <c r="BF134" i="2"/>
  <c r="BF137" i="2"/>
  <c r="BF139" i="2"/>
  <c r="BF186" i="2"/>
  <c r="BF190" i="2"/>
  <c r="BF191" i="2"/>
  <c r="BF253" i="2"/>
  <c r="BF255" i="2"/>
  <c r="BF312" i="2"/>
  <c r="BF314" i="2"/>
  <c r="BF316" i="2"/>
  <c r="BF317" i="2"/>
  <c r="BF358" i="2"/>
  <c r="BF363" i="2"/>
  <c r="BF369" i="2"/>
  <c r="BF371" i="2"/>
  <c r="BF375" i="2"/>
  <c r="BF376" i="2"/>
  <c r="BF377" i="2"/>
  <c r="BF379" i="2"/>
  <c r="AZ95" i="1"/>
  <c r="BC95" i="1"/>
  <c r="BB95" i="1"/>
  <c r="BB94" i="1" s="1"/>
  <c r="W31" i="1" s="1"/>
  <c r="AV95" i="1"/>
  <c r="BD95" i="1"/>
  <c r="BD94" i="1" s="1"/>
  <c r="W33" i="1" s="1"/>
  <c r="BC94" i="1"/>
  <c r="AY94" i="1" s="1"/>
  <c r="AZ94" i="1"/>
  <c r="W29" i="1"/>
  <c r="BK133" i="2" l="1"/>
  <c r="J133" i="2" s="1"/>
  <c r="J96" i="2" s="1"/>
  <c r="BK373" i="2"/>
  <c r="J373" i="2"/>
  <c r="J101" i="2" s="1"/>
  <c r="W32" i="1"/>
  <c r="AX94" i="1"/>
  <c r="AV94" i="1"/>
  <c r="AK29" i="1" s="1"/>
  <c r="BK132" i="2" l="1"/>
  <c r="BK131" i="2"/>
  <c r="J131" i="2" s="1"/>
  <c r="J94" i="2" s="1"/>
  <c r="J132" i="2"/>
  <c r="J95" i="2"/>
  <c r="J28" i="2" l="1"/>
  <c r="J112" i="2" s="1"/>
  <c r="J106" i="2" s="1"/>
  <c r="J114" i="2" s="1"/>
  <c r="BF112" i="2"/>
  <c r="J34" i="2" s="1"/>
  <c r="AW95" i="1" s="1"/>
  <c r="AT95" i="1" s="1"/>
  <c r="J29" i="2" l="1"/>
  <c r="J30" i="2" s="1"/>
  <c r="AG95" i="1" s="1"/>
  <c r="AG94" i="1" s="1"/>
  <c r="AK26" i="1" s="1"/>
  <c r="J39" i="2"/>
  <c r="F34" i="2"/>
  <c r="BA95" i="1" s="1"/>
  <c r="BA94" i="1" s="1"/>
  <c r="W30" i="1" s="1"/>
  <c r="AN95" i="1" l="1"/>
  <c r="AW94" i="1"/>
  <c r="AK30" i="1" s="1"/>
  <c r="AK35" i="1" s="1"/>
  <c r="AT94" i="1" l="1"/>
  <c r="AN94" i="1"/>
</calcChain>
</file>

<file path=xl/sharedStrings.xml><?xml version="1.0" encoding="utf-8"?>
<sst xmlns="http://schemas.openxmlformats.org/spreadsheetml/2006/main" count="2626" uniqueCount="306">
  <si>
    <t>Export Komplet</t>
  </si>
  <si>
    <t/>
  </si>
  <si>
    <t>2.0</t>
  </si>
  <si>
    <t>ZAMOK</t>
  </si>
  <si>
    <t>False</t>
  </si>
  <si>
    <t>{2b666bf9-e05f-4e4f-887d-288dc62936a6}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</si>
  <si>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</si>
  <si>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</si>
  <si>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</si>
  <si>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</si>
  <si>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</si>
  <si>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</si>
  <si>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</si>
  <si>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</si>
  <si>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</si>
  <si>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</si>
  <si>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</si>
  <si>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soklu bytového domu Junácká 2-18</t>
  </si>
  <si>
    <t>KSO:</t>
  </si>
  <si>
    <t>CC-CZ:</t>
  </si>
  <si>
    <t>Místo:</t>
  </si>
  <si>
    <t>Havířov</t>
  </si>
  <si>
    <t>Datum:</t>
  </si>
  <si>
    <t>7. 8. 2024</t>
  </si>
  <si>
    <t>Zadavatel:</t>
  </si>
  <si>
    <t>IČ:</t>
  </si>
  <si>
    <t>SBD Havířov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</si>
  <si>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</si>
  <si>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</si>
  <si>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</si>
  <si>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</si>
  <si>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</si>
  <si>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</si>
  <si>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</si>
  <si>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Barvík Svatopluk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</si>
  <si>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</si>
  <si>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</si>
  <si>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</si>
  <si>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</si>
  <si>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</si>
  <si>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</si>
  <si>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</si>
  <si>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</si>
  <si>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</si>
  <si>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</si>
  <si>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</si>
  <si>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</si>
  <si>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</si>
  <si>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</si>
  <si>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</si>
  <si>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</si>
  <si>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</si>
  <si>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</si>
  <si>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</si>
  <si>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</si>
  <si>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</si>
  <si>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</si>
  <si>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</si>
  <si>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</si>
  <si>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</si>
  <si>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</si>
  <si>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</si>
  <si>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</si>
  <si>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</si>
  <si>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</si>
  <si>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</si>
  <si>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</si>
  <si>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</si>
  <si>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</si>
  <si>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</si>
  <si>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</si>
  <si>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</si>
  <si>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</si>
  <si>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</si>
  <si>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</si>
  <si>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</si>
  <si>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</si>
  <si>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</si>
  <si>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</si>
  <si>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</si>
  <si>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</si>
  <si>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</si>
  <si>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</si>
  <si>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</si>
  <si>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</si>
  <si>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</si>
  <si>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</si>
  <si>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</si>
  <si>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</si>
  <si>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</si>
  <si>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</si>
  <si>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</si>
  <si>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</si>
  <si>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  997 - Přesun sutě</t>
  </si>
  <si>
    <t xml:space="preserve">    6 - Úpravy povrchů, podlahy a osazování výplní</t>
  </si>
  <si>
    <t xml:space="preserve">    998 - Přesun hmot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</si>
  <si>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</si>
  <si>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</si>
  <si>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</si>
  <si>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</si>
  <si>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</si>
  <si>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</si>
  <si>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</si>
  <si>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</si>
  <si>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</si>
  <si>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</si>
  <si>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</si>
  <si>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</si>
  <si>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</si>
  <si>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</si>
  <si>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</si>
  <si>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</si>
  <si>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</si>
  <si>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</si>
  <si>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</si>
  <si>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</si>
  <si>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</si>
  <si>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</si>
  <si>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</si>
  <si>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</si>
  <si>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</si>
  <si>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</si>
  <si>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</si>
  <si>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</si>
  <si>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</si>
  <si>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</si>
  <si>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</si>
  <si>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</si>
  <si>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</si>
  <si>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</si>
  <si>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</si>
  <si>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</si>
  <si>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</si>
  <si>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1666087147</t>
  </si>
  <si>
    <t>VV</t>
  </si>
  <si>
    <t>156,804</t>
  </si>
  <si>
    <t>997</t>
  </si>
  <si>
    <t>Přesun sutě</t>
  </si>
  <si>
    <t>997221151</t>
  </si>
  <si>
    <t>Vodorovná doprava suti z kusových materiálů stavebním kolečkem do 50 m - demontáž dlažby okapového chodníku</t>
  </si>
  <si>
    <t>t</t>
  </si>
  <si>
    <t>3</t>
  </si>
  <si>
    <t>2116695911</t>
  </si>
  <si>
    <t>6</t>
  </si>
  <si>
    <t>Úpravy povrchů, podlahy a osazování výplní</t>
  </si>
  <si>
    <t>619991021</t>
  </si>
  <si>
    <t>Olepení rámů a keramických soklů lepící páskou</t>
  </si>
  <si>
    <t>m</t>
  </si>
  <si>
    <t>-1285792051</t>
  </si>
  <si>
    <t>Junácká 2</t>
  </si>
  <si>
    <t>1,15 "hrana ostění dveří , přední strana</t>
  </si>
  <si>
    <t>1,2 *2"hrana ostění dveří , zadní strana</t>
  </si>
  <si>
    <t>((0,9+0,6)*2)*4 "ostění sklepních oken</t>
  </si>
  <si>
    <t>Mezisoučet</t>
  </si>
  <si>
    <t>Junácká 4</t>
  </si>
  <si>
    <t>1,05 "hrana ostění dveří , přední strana</t>
  </si>
  <si>
    <t>1,25 *2"hrana ostění dveří , zadní strana</t>
  </si>
  <si>
    <t>Junácká 6</t>
  </si>
  <si>
    <t>1,55 "hrana ostění dveří , přední strana</t>
  </si>
  <si>
    <t>1,5*2 "hrana ostění dveří , zadní strana</t>
  </si>
  <si>
    <t>Junácká 8</t>
  </si>
  <si>
    <t>1,4 "hrana ostění dveří , přední strana</t>
  </si>
  <si>
    <t>1,45*2 "hrana ostění dveří , zadní strana</t>
  </si>
  <si>
    <t>Junácká 10</t>
  </si>
  <si>
    <t>1,4 *2"hrana ostění dveří , zadní strana</t>
  </si>
  <si>
    <t>Junácká 12</t>
  </si>
  <si>
    <t>1,3 "hrana ostění dveří , přední strana</t>
  </si>
  <si>
    <t>Junácká 14</t>
  </si>
  <si>
    <t>Junácká 16</t>
  </si>
  <si>
    <t>1,1 "hrana ostění dveří , přední strana</t>
  </si>
  <si>
    <t>1,0 *2"hrana ostění dveří , zadní strana</t>
  </si>
  <si>
    <t>Junácká 18</t>
  </si>
  <si>
    <t>1,05 *2"hrana ostění dveří , zadní strana</t>
  </si>
  <si>
    <t>Součet</t>
  </si>
  <si>
    <t>629991011</t>
  </si>
  <si>
    <t>Zakrytí výplní otvorů a svislých ploch fólií přilepenou lepící páskou</t>
  </si>
  <si>
    <t>-684242418</t>
  </si>
  <si>
    <t>(0,9*0,6*4)*9+(0,9*0,6) "sklepní okna</t>
  </si>
  <si>
    <t>(1,25*1,4)*9 "dveře zadních vstupů</t>
  </si>
  <si>
    <t>5</t>
  </si>
  <si>
    <t>629995101</t>
  </si>
  <si>
    <t>Očištění vnějších ploch tlakovou vodou</t>
  </si>
  <si>
    <t>-640766648</t>
  </si>
  <si>
    <t>622131121</t>
  </si>
  <si>
    <t>Penetrační nátěr vnějších stěn nanášený ručně</t>
  </si>
  <si>
    <t>544492995</t>
  </si>
  <si>
    <t>(19,625+0,200+0,850-2,30)*1,15"přední strana</t>
  </si>
  <si>
    <t>(19,625+0,22+0,22-1,25)*1,2 "zadní strana</t>
  </si>
  <si>
    <t>11,450*1,1 "štítová strana</t>
  </si>
  <si>
    <t>(0,5*0,5)*4 "boční plochy podezdívek elektro skříní</t>
  </si>
  <si>
    <t>-0,90*0,6*4 "odpočet sklepních oken</t>
  </si>
  <si>
    <t>((0,9+0,6)*2*0,15)*4 "ostění sklepních oken</t>
  </si>
  <si>
    <t>(17,625+0,20+0,850-2,30)*1,05 "přední strana</t>
  </si>
  <si>
    <t>(17,625+0,22+0,22-1,25)*1,25" zadní strana</t>
  </si>
  <si>
    <t>9,5*0,9 "štítová strana</t>
  </si>
  <si>
    <t>(17,625+0,2+0,85-2,30)*1,55 "přední strana</t>
  </si>
  <si>
    <t>(17,625+0,22+0,22-1,25)*1,50 "zadní strana</t>
  </si>
  <si>
    <t>8,95*1,6 "štítová strana</t>
  </si>
  <si>
    <t>(17,350+0,20+0,850-2,30)*1,40 "přední strana</t>
  </si>
  <si>
    <t>(17,35+0,22+0,22-1,25)*1,45  "zadní strana</t>
  </si>
  <si>
    <t>(17,350+0,20+0,850-2,30)*1,4  "přední strana</t>
  </si>
  <si>
    <t>(17,350+0,22+0,22-1,25)*1,4  "zadní strana</t>
  </si>
  <si>
    <t>(17,300+0,20+0,850-2,30)*1,3  "přední strana</t>
  </si>
  <si>
    <t>(17,300+0,22+0,22-1,25)*1,4  "zadní strana</t>
  </si>
  <si>
    <t>(17,350+0,20+0,850-2,30)*1,150  "přední strana</t>
  </si>
  <si>
    <t>(17,350+0,22+0,22-1,25)*1,25  "zadní strana</t>
  </si>
  <si>
    <t>(17,350+0,20+0,850-2,30)*1,10  "přední strana</t>
  </si>
  <si>
    <t>(17,350+0,22+0,22-1,25)*1,0  "zadní strana</t>
  </si>
  <si>
    <t>(19,625+0,20+0,850-2,30)*1,05  "přední strana</t>
  </si>
  <si>
    <t>(19,625+0,22+0,22-1,25)*1,05  "zadní strana</t>
  </si>
  <si>
    <t>-0,90*0,6 "odpočet sklepních oken</t>
  </si>
  <si>
    <t>((0,9+0,6)*2)*0,15 "ostění sklepních oken</t>
  </si>
  <si>
    <t>7</t>
  </si>
  <si>
    <t>622142001</t>
  </si>
  <si>
    <t>Sklovláknité pletivo vnějších stěn vtlačené do tmelu</t>
  </si>
  <si>
    <t>-1063104303</t>
  </si>
  <si>
    <t>414,321</t>
  </si>
  <si>
    <t>8</t>
  </si>
  <si>
    <t>622143003</t>
  </si>
  <si>
    <t>Montáž omítkových plastových nebo pozinkovaných rohových profilů</t>
  </si>
  <si>
    <t>558407658</t>
  </si>
  <si>
    <t>(0,4+0,6)*2 " hrana niky el. skříně</t>
  </si>
  <si>
    <t>0,5*6+2+1,5 "hrany podezdívek skříní elektro</t>
  </si>
  <si>
    <t>((0,9+0,6)*2)*5 "ostění sklepních oken</t>
  </si>
  <si>
    <t>9</t>
  </si>
  <si>
    <t>M</t>
  </si>
  <si>
    <t>55343025</t>
  </si>
  <si>
    <t>profil rohový Pz+PVC pro vnější omítky tl 7mm</t>
  </si>
  <si>
    <t>-581928303</t>
  </si>
  <si>
    <t>169,65*1,05 'Přepočtené koeficientem množství</t>
  </si>
  <si>
    <t>10</t>
  </si>
  <si>
    <t>622151021</t>
  </si>
  <si>
    <t>Penetrační akrylátový nátěr vnějších mozaikových tenkovrstvých omítek stěn</t>
  </si>
  <si>
    <t>515253443</t>
  </si>
  <si>
    <t>11</t>
  </si>
  <si>
    <t>622511112</t>
  </si>
  <si>
    <t>Tenkovrstvá akrylátová mozaiková střednězrnná omítka vnějších stěn</t>
  </si>
  <si>
    <t>95617508</t>
  </si>
  <si>
    <t>637211131</t>
  </si>
  <si>
    <t>Okapový chodník z betonových dlaždic tl 40 mm do kameniva s použitím stávajicích dlaždic</t>
  </si>
  <si>
    <t>-26833089</t>
  </si>
  <si>
    <t>(19,625+0,5-3,0)*0,5 "přední strana</t>
  </si>
  <si>
    <t>(19,625-1,80)*0,5 "zadní strana</t>
  </si>
  <si>
    <t>11,450*0,5 "štítová strana</t>
  </si>
  <si>
    <t>(17,625+0,5-3,0)*0,5 "přední strana</t>
  </si>
  <si>
    <t>(17,625-1,8)*0,5" zadní strana</t>
  </si>
  <si>
    <t>9,5*0,5 "štítová strana</t>
  </si>
  <si>
    <t>(17,625-1,8)*0,5 "zadní strana</t>
  </si>
  <si>
    <t>8,95*0,5 "štítová strana</t>
  </si>
  <si>
    <t>(17,350+0,5-3,0)*0,5  "přední strana</t>
  </si>
  <si>
    <t>(17,350-1,8)*0,5  "přední strana</t>
  </si>
  <si>
    <t>(17,350-1,8)*0,5  "zadní strana</t>
  </si>
  <si>
    <t>(17,30+0,5-3,0)*0,5  "přední strana</t>
  </si>
  <si>
    <t>(17,30-1,8)*0,5  "zadní strana</t>
  </si>
  <si>
    <t>(19,625-1,8)*0,5 "přední strana</t>
  </si>
  <si>
    <t>13</t>
  </si>
  <si>
    <t>644941112</t>
  </si>
  <si>
    <t>Osazování ventilačních mřížek velikosti přes 150 x 200 do 300 x 300 mm</t>
  </si>
  <si>
    <t>kus</t>
  </si>
  <si>
    <t>1589342236</t>
  </si>
  <si>
    <t>2*7 "Junácká 4,6,8,10,12,14,16</t>
  </si>
  <si>
    <t>4 "Junácká 2</t>
  </si>
  <si>
    <t>3 "Junácká 18</t>
  </si>
  <si>
    <t>14</t>
  </si>
  <si>
    <t>56245613</t>
  </si>
  <si>
    <t>mřížka větrací hranatá plast se žaluzií 150x150mm - nová dodávka</t>
  </si>
  <si>
    <t>1690939180</t>
  </si>
  <si>
    <t>2*2*7 "Junácká 4,6,8,10,12,14,16</t>
  </si>
  <si>
    <t>4*2 "Junácká 2</t>
  </si>
  <si>
    <t>2*3 "Junácká 18</t>
  </si>
  <si>
    <t>998</t>
  </si>
  <si>
    <t>Přesun hmot</t>
  </si>
  <si>
    <t>15</t>
  </si>
  <si>
    <t>998011001</t>
  </si>
  <si>
    <t>Přesun hmot pro budovy zděné v do 6 m</t>
  </si>
  <si>
    <t>1110690377</t>
  </si>
  <si>
    <t>HZS</t>
  </si>
  <si>
    <t>Hodinové zúčtovací sazby</t>
  </si>
  <si>
    <t>16</t>
  </si>
  <si>
    <t>HZS1311</t>
  </si>
  <si>
    <t>Hodinová zúčtovací sazba omítkář - demontáž a zpětná montáž okenních mříží sklepních oken, demontáž ventilačních mřížek</t>
  </si>
  <si>
    <t>hod</t>
  </si>
  <si>
    <t>512</t>
  </si>
  <si>
    <t>-120477120</t>
  </si>
  <si>
    <t>(4*9+1)*0,5 "hod pro demontáž a zpětnou montáž okenních mřížek sklepních oken, demontáž ventil. mřížek</t>
  </si>
  <si>
    <t>Vedlejší rozpočtové náklady</t>
  </si>
  <si>
    <t>VRN3</t>
  </si>
  <si>
    <t>17</t>
  </si>
  <si>
    <t>030001000</t>
  </si>
  <si>
    <t>%</t>
  </si>
  <si>
    <t>1024</t>
  </si>
  <si>
    <t>1725311272</t>
  </si>
  <si>
    <t>18</t>
  </si>
  <si>
    <t>031303000</t>
  </si>
  <si>
    <t>Náklady na zábor</t>
  </si>
  <si>
    <t>kpl</t>
  </si>
  <si>
    <t>1979863140</t>
  </si>
  <si>
    <t>19</t>
  </si>
  <si>
    <t>039203000</t>
  </si>
  <si>
    <t>Úprava terénu po zrušení zařízení staveniště a úpravu plochy zeleně po provedení prací</t>
  </si>
  <si>
    <t>185255499</t>
  </si>
  <si>
    <t>VRN6</t>
  </si>
  <si>
    <t>20</t>
  </si>
  <si>
    <t>065002000</t>
  </si>
  <si>
    <t>Mimostaveništní doprava materiálů na stavbu</t>
  </si>
  <si>
    <t>635580361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</si>
</sst>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5" fillId="4" borderId="0" xfId="0" applyFont="1" applyFill="1" applyAlignment="1">
      <alignment horizontal="left" vertical="center"/>
    </xf>
    <xf numFmtId="4" fontId="25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2" borderId="22" xfId="0" applyNumberFormat="1" applyFont="1" applyFill="1" applyBorder="1" applyAlignment="1" applyProtection="1">
      <alignment vertical="center"/>
      <protection locked="0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1" t="s">
        <v>14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20"/>
      <c r="BE5" s="198" t="s">
        <v>15</v>
      </c>
      <c r="BS5" s="17" t="s">
        <v>6</v>
      </c>
    </row>
    <row r="6" spans="1:74" ht="36.9" customHeight="1">
      <c r="B6" s="20"/>
      <c r="D6" s="26" t="s">
        <v>16</v>
      </c>
      <c r="K6" s="203" t="s">
        <v>17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20"/>
      <c r="BE6" s="19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9"/>
      <c r="BS8" s="17" t="s">
        <v>6</v>
      </c>
    </row>
    <row r="9" spans="1:74" ht="14.4" customHeight="1">
      <c r="B9" s="20"/>
      <c r="AR9" s="20"/>
      <c r="BE9" s="19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9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199"/>
      <c r="BS11" s="17" t="s">
        <v>6</v>
      </c>
    </row>
    <row r="12" spans="1:74" ht="6.9" customHeight="1">
      <c r="B12" s="20"/>
      <c r="AR12" s="20"/>
      <c r="BE12" s="199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9"/>
      <c r="BS13" s="17" t="s">
        <v>6</v>
      </c>
    </row>
    <row r="14" spans="1:74" ht="13.2">
      <c r="B14" s="20"/>
      <c r="E14" s="204" t="s">
        <v>29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7" t="s">
        <v>27</v>
      </c>
      <c r="AN14" s="29" t="s">
        <v>29</v>
      </c>
      <c r="AR14" s="20"/>
      <c r="BE14" s="199"/>
      <c r="BS14" s="17" t="s">
        <v>6</v>
      </c>
    </row>
    <row r="15" spans="1:74" ht="6.9" customHeight="1">
      <c r="B15" s="20"/>
      <c r="AR15" s="20"/>
      <c r="BE15" s="199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9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199"/>
      <c r="BS17" s="17" t="s">
        <v>32</v>
      </c>
    </row>
    <row r="18" spans="2:71" ht="6.9" customHeight="1">
      <c r="B18" s="20"/>
      <c r="AR18" s="20"/>
      <c r="BE18" s="199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9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199"/>
      <c r="BS20" s="17" t="s">
        <v>32</v>
      </c>
    </row>
    <row r="21" spans="2:71" ht="6.9" customHeight="1">
      <c r="B21" s="20"/>
      <c r="AR21" s="20"/>
      <c r="BE21" s="199"/>
    </row>
    <row r="22" spans="2:71" ht="12" customHeight="1">
      <c r="B22" s="20"/>
      <c r="D22" s="27" t="s">
        <v>35</v>
      </c>
      <c r="AR22" s="20"/>
      <c r="BE22" s="199"/>
    </row>
    <row r="23" spans="2:71" ht="16.5" customHeight="1">
      <c r="B23" s="20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20"/>
      <c r="BE23" s="199"/>
    </row>
    <row r="24" spans="2:71" ht="6.9" customHeight="1">
      <c r="B24" s="20"/>
      <c r="AR24" s="20"/>
      <c r="BE24" s="199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9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7">
        <f>ROUND(AG94,2)</f>
        <v>0</v>
      </c>
      <c r="AL26" s="208"/>
      <c r="AM26" s="208"/>
      <c r="AN26" s="208"/>
      <c r="AO26" s="208"/>
      <c r="AR26" s="32"/>
      <c r="BE26" s="199"/>
    </row>
    <row r="27" spans="2:71" s="1" customFormat="1" ht="6.9" customHeight="1">
      <c r="B27" s="32"/>
      <c r="AR27" s="32"/>
      <c r="BE27" s="199"/>
    </row>
    <row r="28" spans="2:71" s="1" customFormat="1" ht="13.2">
      <c r="B28" s="32"/>
      <c r="L28" s="209" t="s">
        <v>37</v>
      </c>
      <c r="M28" s="209"/>
      <c r="N28" s="209"/>
      <c r="O28" s="209"/>
      <c r="P28" s="209"/>
      <c r="W28" s="209" t="s">
        <v>38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39</v>
      </c>
      <c r="AL28" s="209"/>
      <c r="AM28" s="209"/>
      <c r="AN28" s="209"/>
      <c r="AO28" s="209"/>
      <c r="AR28" s="32"/>
      <c r="BE28" s="199"/>
    </row>
    <row r="29" spans="2:71" s="2" customFormat="1" ht="14.4" customHeight="1">
      <c r="B29" s="36"/>
      <c r="D29" s="27" t="s">
        <v>40</v>
      </c>
      <c r="F29" s="27" t="s">
        <v>41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6"/>
      <c r="BE29" s="200"/>
    </row>
    <row r="30" spans="2:71" s="2" customFormat="1" ht="14.4" customHeight="1">
      <c r="B30" s="36"/>
      <c r="F30" s="27" t="s">
        <v>42</v>
      </c>
      <c r="L30" s="212">
        <v>0.12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6"/>
      <c r="BE30" s="200"/>
    </row>
    <row r="31" spans="2:71" s="2" customFormat="1" ht="14.4" hidden="1" customHeight="1">
      <c r="B31" s="36"/>
      <c r="F31" s="27" t="s">
        <v>43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6"/>
      <c r="BE31" s="200"/>
    </row>
    <row r="32" spans="2:71" s="2" customFormat="1" ht="14.4" hidden="1" customHeight="1">
      <c r="B32" s="36"/>
      <c r="F32" s="27" t="s">
        <v>44</v>
      </c>
      <c r="L32" s="212">
        <v>0.12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6"/>
      <c r="BE32" s="200"/>
    </row>
    <row r="33" spans="2:57" s="2" customFormat="1" ht="14.4" hidden="1" customHeight="1">
      <c r="B33" s="36"/>
      <c r="F33" s="27" t="s">
        <v>45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6"/>
      <c r="BE33" s="200"/>
    </row>
    <row r="34" spans="2:57" s="1" customFormat="1" ht="6.9" customHeight="1">
      <c r="B34" s="32"/>
      <c r="AR34" s="32"/>
      <c r="BE34" s="199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3" t="s">
        <v>48</v>
      </c>
      <c r="Y35" s="214"/>
      <c r="Z35" s="214"/>
      <c r="AA35" s="214"/>
      <c r="AB35" s="214"/>
      <c r="AC35" s="39"/>
      <c r="AD35" s="39"/>
      <c r="AE35" s="39"/>
      <c r="AF35" s="39"/>
      <c r="AG35" s="39"/>
      <c r="AH35" s="39"/>
      <c r="AI35" s="39"/>
      <c r="AJ35" s="39"/>
      <c r="AK35" s="215">
        <f>SUM(AK26:AK33)</f>
        <v>0</v>
      </c>
      <c r="AL35" s="214"/>
      <c r="AM35" s="214"/>
      <c r="AN35" s="214"/>
      <c r="AO35" s="216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55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036</v>
      </c>
      <c r="AR84" s="48"/>
    </row>
    <row r="85" spans="1:90" s="4" customFormat="1" ht="36.9" customHeight="1">
      <c r="B85" s="49"/>
      <c r="C85" s="50" t="s">
        <v>16</v>
      </c>
      <c r="L85" s="217" t="str">
        <f>K6</f>
        <v>Oprava soklu bytového domu Junácká 2-18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Havířov</v>
      </c>
      <c r="AI87" s="27" t="s">
        <v>22</v>
      </c>
      <c r="AM87" s="219" t="str">
        <f>IF(AN8= "","",AN8)</f>
        <v>7. 8. 2024</v>
      </c>
      <c r="AN87" s="219"/>
      <c r="AR87" s="32"/>
    </row>
    <row r="88" spans="1:90" s="1" customFormat="1" ht="6.9" customHeight="1">
      <c r="B88" s="32"/>
      <c r="AR88" s="32"/>
    </row>
    <row r="89" spans="1:90" s="1" customFormat="1" ht="15.15" customHeight="1">
      <c r="B89" s="32"/>
      <c r="C89" s="27" t="s">
        <v>24</v>
      </c>
      <c r="L89" s="3" t="str">
        <f>IF(E11= "","",E11)</f>
        <v>SBD Havířov</v>
      </c>
      <c r="AI89" s="27" t="s">
        <v>30</v>
      </c>
      <c r="AM89" s="220" t="str">
        <f>IF(E17="","",E17)</f>
        <v xml:space="preserve"> </v>
      </c>
      <c r="AN89" s="221"/>
      <c r="AO89" s="221"/>
      <c r="AP89" s="221"/>
      <c r="AR89" s="32"/>
      <c r="AS89" s="222" t="s">
        <v>56</v>
      </c>
      <c r="AT89" s="22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0" t="str">
        <f>IF(E20="","",E20)</f>
        <v>Barvík Svatopluk</v>
      </c>
      <c r="AN90" s="221"/>
      <c r="AO90" s="221"/>
      <c r="AP90" s="221"/>
      <c r="AR90" s="32"/>
      <c r="AS90" s="224"/>
      <c r="AT90" s="225"/>
      <c r="BD90" s="56"/>
    </row>
    <row r="91" spans="1:90" s="1" customFormat="1" ht="10.8" customHeight="1">
      <c r="B91" s="32"/>
      <c r="AR91" s="32"/>
      <c r="AS91" s="224"/>
      <c r="AT91" s="225"/>
      <c r="BD91" s="56"/>
    </row>
    <row r="92" spans="1:90" s="1" customFormat="1" ht="29.25" customHeight="1">
      <c r="B92" s="32"/>
      <c r="C92" s="226" t="s">
        <v>57</v>
      </c>
      <c r="D92" s="227"/>
      <c r="E92" s="227"/>
      <c r="F92" s="227"/>
      <c r="G92" s="227"/>
      <c r="H92" s="57"/>
      <c r="I92" s="228" t="s">
        <v>58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59</v>
      </c>
      <c r="AH92" s="227"/>
      <c r="AI92" s="227"/>
      <c r="AJ92" s="227"/>
      <c r="AK92" s="227"/>
      <c r="AL92" s="227"/>
      <c r="AM92" s="227"/>
      <c r="AN92" s="228" t="s">
        <v>60</v>
      </c>
      <c r="AO92" s="227"/>
      <c r="AP92" s="230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4">
        <f>ROUND(AG95,2)</f>
        <v>0</v>
      </c>
      <c r="AH94" s="234"/>
      <c r="AI94" s="234"/>
      <c r="AJ94" s="234"/>
      <c r="AK94" s="234"/>
      <c r="AL94" s="234"/>
      <c r="AM94" s="234"/>
      <c r="AN94" s="235">
        <f>SUM(AG94,AT94)</f>
        <v>0</v>
      </c>
      <c r="AO94" s="235"/>
      <c r="AP94" s="23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5</v>
      </c>
      <c r="BX94" s="72" t="s">
        <v>78</v>
      </c>
      <c r="CL94" s="72" t="s">
        <v>1</v>
      </c>
    </row>
    <row r="95" spans="1:90" s="6" customFormat="1" ht="24.75" customHeight="1">
      <c r="A95" s="73" t="s">
        <v>79</v>
      </c>
      <c r="B95" s="74"/>
      <c r="C95" s="75"/>
      <c r="D95" s="233" t="s">
        <v>14</v>
      </c>
      <c r="E95" s="233"/>
      <c r="F95" s="233"/>
      <c r="G95" s="233"/>
      <c r="H95" s="233"/>
      <c r="I95" s="76"/>
      <c r="J95" s="233" t="s">
        <v>17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'036 - Oprava soklu bytové...'!J30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77" t="s">
        <v>80</v>
      </c>
      <c r="AR95" s="74"/>
      <c r="AS95" s="78">
        <v>0</v>
      </c>
      <c r="AT95" s="79">
        <f>ROUND(SUM(AV95:AW95),2)</f>
        <v>0</v>
      </c>
      <c r="AU95" s="80">
        <f>'036 - Oprava soklu bytové...'!P131</f>
        <v>0</v>
      </c>
      <c r="AV95" s="79">
        <f>'036 - Oprava soklu bytové...'!J33</f>
        <v>0</v>
      </c>
      <c r="AW95" s="79">
        <f>'036 - Oprava soklu bytové...'!J34</f>
        <v>0</v>
      </c>
      <c r="AX95" s="79">
        <f>'036 - Oprava soklu bytové...'!J35</f>
        <v>0</v>
      </c>
      <c r="AY95" s="79">
        <f>'036 - Oprava soklu bytové...'!J36</f>
        <v>0</v>
      </c>
      <c r="AZ95" s="79">
        <f>'036 - Oprava soklu bytové...'!F33</f>
        <v>0</v>
      </c>
      <c r="BA95" s="79">
        <f>'036 - Oprava soklu bytové...'!F34</f>
        <v>0</v>
      </c>
      <c r="BB95" s="79">
        <f>'036 - Oprava soklu bytové...'!F35</f>
        <v>0</v>
      </c>
      <c r="BC95" s="79">
        <f>'036 - Oprava soklu bytové...'!F36</f>
        <v>0</v>
      </c>
      <c r="BD95" s="81">
        <f>'036 - Oprava soklu bytové...'!F37</f>
        <v>0</v>
      </c>
      <c r="BT95" s="82" t="s">
        <v>81</v>
      </c>
      <c r="BU95" s="82" t="s">
        <v>82</v>
      </c>
      <c r="BV95" s="82" t="s">
        <v>77</v>
      </c>
      <c r="BW95" s="82" t="s">
        <v>5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ywRXFbLtBbzWTMxAYfDbRmmzBOpHmTTXHd/5KjMGN3LlER3PMnA4OhFjzKJoRYDTNA8rZy59whCj84FZ8pz+Xg==" saltValue="Q6BM1Q3IZ621Lj6nWoD4/EnRt8v0d9hOx20O4Nl6kw2USlgPp6d3R646C8cEEyS7JhnLMEHzzXAp30pVru1eR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6 - Oprava soklu bytové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0"/>
  <sheetViews>
    <sheetView showGridLines="0" tabSelected="1" topLeftCell="A28" workbookViewId="0">
      <selection activeCell="F55" sqref="F5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83</v>
      </c>
      <c r="L4" s="20"/>
      <c r="M4" s="83" t="s">
        <v>10</v>
      </c>
      <c r="AT4" s="17" t="s">
        <v>4</v>
      </c>
    </row>
    <row r="5" spans="2:46" ht="6.9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17" t="s">
        <v>17</v>
      </c>
      <c r="F7" s="236"/>
      <c r="G7" s="236"/>
      <c r="H7" s="236"/>
      <c r="L7" s="32"/>
    </row>
    <row r="8" spans="2:46" s="1" customFormat="1" ht="10.199999999999999">
      <c r="B8" s="32"/>
      <c r="L8" s="32"/>
    </row>
    <row r="9" spans="2:4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4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7. 8. 2024</v>
      </c>
      <c r="L10" s="32"/>
    </row>
    <row r="11" spans="2:46" s="1" customFormat="1" ht="10.8" customHeight="1">
      <c r="B11" s="32"/>
      <c r="L11" s="32"/>
    </row>
    <row r="12" spans="2:4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4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46" s="1" customFormat="1" ht="6.9" customHeight="1">
      <c r="B14" s="32"/>
      <c r="L14" s="32"/>
    </row>
    <row r="15" spans="2:4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37" t="str">
        <f>'Rekapitulace stavby'!E14</f>
        <v>Vyplň údaj</v>
      </c>
      <c r="F16" s="201"/>
      <c r="G16" s="201"/>
      <c r="H16" s="201"/>
      <c r="I16" s="27" t="s">
        <v>27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27</v>
      </c>
      <c r="J19" s="25" t="str">
        <f>IF('Rekapitulace stavby'!AN17="","",'Rekapitulace stavby'!AN17)</f>
        <v/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4"/>
      <c r="E25" s="206" t="s">
        <v>1</v>
      </c>
      <c r="F25" s="206"/>
      <c r="G25" s="206"/>
      <c r="H25" s="206"/>
      <c r="L25" s="84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14.4" customHeight="1">
      <c r="B28" s="32"/>
      <c r="D28" s="25" t="s">
        <v>84</v>
      </c>
      <c r="J28" s="85">
        <f>J94</f>
        <v>0</v>
      </c>
      <c r="L28" s="32"/>
    </row>
    <row r="29" spans="2:12" s="1" customFormat="1" ht="14.4" customHeight="1">
      <c r="B29" s="32"/>
      <c r="D29" s="86" t="s">
        <v>85</v>
      </c>
      <c r="J29" s="85">
        <f>J106</f>
        <v>0</v>
      </c>
      <c r="L29" s="32"/>
    </row>
    <row r="30" spans="2:12" s="1" customFormat="1" ht="25.35" customHeight="1">
      <c r="B30" s="32"/>
      <c r="D30" s="87" t="s">
        <v>36</v>
      </c>
      <c r="J30" s="66">
        <f>ROUND(J28 + J29,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88">
        <f>ROUND((SUM(BE106:BE113) + SUM(BE131:BE379)),  2)</f>
        <v>0</v>
      </c>
      <c r="I33" s="89">
        <v>0.21</v>
      </c>
      <c r="J33" s="88">
        <f>ROUND(((SUM(BE106:BE113) + SUM(BE131:BE379))*I33),  2)</f>
        <v>0</v>
      </c>
      <c r="L33" s="32"/>
    </row>
    <row r="34" spans="2:12" s="1" customFormat="1" ht="14.4" customHeight="1">
      <c r="B34" s="32"/>
      <c r="E34" s="27" t="s">
        <v>42</v>
      </c>
      <c r="F34" s="88">
        <f>ROUND((SUM(BF106:BF113) + SUM(BF131:BF379)),  2)</f>
        <v>0</v>
      </c>
      <c r="I34" s="89">
        <v>0.12</v>
      </c>
      <c r="J34" s="88">
        <f>ROUND(((SUM(BF106:BF113) + SUM(BF131:BF379))*I34),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8">
        <f>ROUND((SUM(BG106:BG113) + SUM(BG131:BG379)),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8">
        <f>ROUND((SUM(BH106:BH113) + SUM(BH131:BH379)),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8">
        <f>ROUND((SUM(BI106:BI113) + SUM(BI131:BI379)),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7"/>
      <c r="F39" s="57"/>
      <c r="G39" s="92" t="s">
        <v>47</v>
      </c>
      <c r="H39" s="93" t="s">
        <v>48</v>
      </c>
      <c r="I39" s="57"/>
      <c r="J39" s="94">
        <f>SUM(J30:J37)</f>
        <v>0</v>
      </c>
      <c r="K39" s="95"/>
      <c r="L39" s="32"/>
    </row>
    <row r="40" spans="2:12" s="1" customFormat="1" ht="14.4" hidden="1" customHeight="1">
      <c r="B40" s="32"/>
      <c r="L40" s="32"/>
    </row>
    <row r="41" spans="2:12" ht="14.4" hidden="1" customHeight="1">
      <c r="B41" s="20"/>
      <c r="L41" s="20"/>
    </row>
    <row r="42" spans="2:12" ht="14.4" hidden="1" customHeight="1">
      <c r="B42" s="20"/>
      <c r="L42" s="20"/>
    </row>
    <row r="43" spans="2:12" ht="14.4" hidden="1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51</v>
      </c>
      <c r="E61" s="34"/>
      <c r="F61" s="96" t="s">
        <v>52</v>
      </c>
      <c r="G61" s="43" t="s">
        <v>51</v>
      </c>
      <c r="H61" s="34"/>
      <c r="I61" s="34"/>
      <c r="J61" s="97" t="s">
        <v>52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51</v>
      </c>
      <c r="E76" s="34"/>
      <c r="F76" s="96" t="s">
        <v>52</v>
      </c>
      <c r="G76" s="43" t="s">
        <v>51</v>
      </c>
      <c r="H76" s="34"/>
      <c r="I76" s="34"/>
      <c r="J76" s="97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86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17" t="str">
        <f>E7</f>
        <v>Oprava soklu bytového domu Junácká 2-18</v>
      </c>
      <c r="F85" s="236"/>
      <c r="G85" s="236"/>
      <c r="H85" s="236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Havířov</v>
      </c>
      <c r="I87" s="27" t="s">
        <v>22</v>
      </c>
      <c r="J87" s="52" t="str">
        <f>IF(J10="","",J10)</f>
        <v>7. 8. 2024</v>
      </c>
      <c r="L87" s="32"/>
    </row>
    <row r="88" spans="2:47" s="1" customFormat="1" ht="6.9" customHeight="1">
      <c r="B88" s="32"/>
      <c r="L88" s="32"/>
    </row>
    <row r="89" spans="2:47" s="1" customFormat="1" ht="15.15" customHeight="1">
      <c r="B89" s="32"/>
      <c r="C89" s="27" t="s">
        <v>24</v>
      </c>
      <c r="F89" s="25" t="str">
        <f>E13</f>
        <v>SBD Havířov</v>
      </c>
      <c r="I89" s="27" t="s">
        <v>30</v>
      </c>
      <c r="J89" s="30" t="str">
        <f>E19</f>
        <v xml:space="preserve"> </v>
      </c>
      <c r="L89" s="32"/>
    </row>
    <row r="90" spans="2:47" s="1" customFormat="1" ht="15.15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Barvík Svatopluk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8" t="s">
        <v>87</v>
      </c>
      <c r="D92" s="90"/>
      <c r="E92" s="90"/>
      <c r="F92" s="90"/>
      <c r="G92" s="90"/>
      <c r="H92" s="90"/>
      <c r="I92" s="90"/>
      <c r="J92" s="99" t="s">
        <v>88</v>
      </c>
      <c r="K92" s="90"/>
      <c r="L92" s="32"/>
    </row>
    <row r="93" spans="2:47" s="1" customFormat="1" ht="10.35" customHeight="1">
      <c r="B93" s="32"/>
      <c r="L93" s="32"/>
    </row>
    <row r="94" spans="2:47" s="1" customFormat="1" ht="22.8" customHeight="1">
      <c r="B94" s="32"/>
      <c r="C94" s="100" t="s">
        <v>89</v>
      </c>
      <c r="J94" s="66">
        <f>J131</f>
        <v>0</v>
      </c>
      <c r="L94" s="32"/>
      <c r="AU94" s="17" t="s">
        <v>90</v>
      </c>
    </row>
    <row r="95" spans="2:47" s="8" customFormat="1" ht="24.9" customHeight="1">
      <c r="B95" s="101"/>
      <c r="D95" s="102" t="s">
        <v>91</v>
      </c>
      <c r="E95" s="103"/>
      <c r="F95" s="103"/>
      <c r="G95" s="103"/>
      <c r="H95" s="103"/>
      <c r="I95" s="103"/>
      <c r="J95" s="104">
        <f>J132</f>
        <v>0</v>
      </c>
      <c r="L95" s="101"/>
    </row>
    <row r="96" spans="2:47" s="9" customFormat="1" ht="19.95" customHeight="1">
      <c r="B96" s="105"/>
      <c r="D96" s="106" t="s">
        <v>92</v>
      </c>
      <c r="E96" s="107"/>
      <c r="F96" s="107"/>
      <c r="G96" s="107"/>
      <c r="H96" s="107"/>
      <c r="I96" s="107"/>
      <c r="J96" s="108">
        <f>J133</f>
        <v>0</v>
      </c>
      <c r="L96" s="105"/>
    </row>
    <row r="97" spans="2:65" s="9" customFormat="1" ht="14.85" customHeight="1">
      <c r="B97" s="105"/>
      <c r="D97" s="106" t="s">
        <v>93</v>
      </c>
      <c r="E97" s="107"/>
      <c r="F97" s="107"/>
      <c r="G97" s="107"/>
      <c r="H97" s="107"/>
      <c r="I97" s="107"/>
      <c r="J97" s="108">
        <f>J136</f>
        <v>0</v>
      </c>
      <c r="L97" s="105"/>
    </row>
    <row r="98" spans="2:65" s="9" customFormat="1" ht="19.95" customHeight="1">
      <c r="B98" s="105"/>
      <c r="D98" s="106" t="s">
        <v>94</v>
      </c>
      <c r="E98" s="107"/>
      <c r="F98" s="107"/>
      <c r="G98" s="107"/>
      <c r="H98" s="107"/>
      <c r="I98" s="107"/>
      <c r="J98" s="108">
        <f>J138</f>
        <v>0</v>
      </c>
      <c r="L98" s="105"/>
    </row>
    <row r="99" spans="2:65" s="9" customFormat="1" ht="19.95" customHeight="1">
      <c r="B99" s="105"/>
      <c r="D99" s="106" t="s">
        <v>95</v>
      </c>
      <c r="E99" s="107"/>
      <c r="F99" s="107"/>
      <c r="G99" s="107"/>
      <c r="H99" s="107"/>
      <c r="I99" s="107"/>
      <c r="J99" s="108">
        <f>J368</f>
        <v>0</v>
      </c>
      <c r="L99" s="105"/>
    </row>
    <row r="100" spans="2:65" s="8" customFormat="1" ht="24.9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J370</f>
        <v>0</v>
      </c>
      <c r="L100" s="101"/>
    </row>
    <row r="101" spans="2:65" s="8" customFormat="1" ht="24.9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J373</f>
        <v>0</v>
      </c>
      <c r="L101" s="101"/>
    </row>
    <row r="102" spans="2:65" s="9" customFormat="1" ht="19.95" customHeight="1">
      <c r="B102" s="105"/>
      <c r="D102" s="106" t="s">
        <v>98</v>
      </c>
      <c r="E102" s="107"/>
      <c r="F102" s="107"/>
      <c r="G102" s="107"/>
      <c r="H102" s="107"/>
      <c r="I102" s="107"/>
      <c r="J102" s="108">
        <f>J374</f>
        <v>0</v>
      </c>
      <c r="L102" s="105"/>
    </row>
    <row r="103" spans="2:65" s="9" customFormat="1" ht="19.95" customHeight="1">
      <c r="B103" s="105"/>
      <c r="D103" s="106" t="s">
        <v>99</v>
      </c>
      <c r="E103" s="107"/>
      <c r="F103" s="107"/>
      <c r="G103" s="107"/>
      <c r="H103" s="107"/>
      <c r="I103" s="107"/>
      <c r="J103" s="108">
        <f>J378</f>
        <v>0</v>
      </c>
      <c r="L103" s="105"/>
    </row>
    <row r="104" spans="2:65" s="1" customFormat="1" ht="21.75" customHeight="1">
      <c r="B104" s="32"/>
      <c r="L104" s="32"/>
    </row>
    <row r="105" spans="2:65" s="1" customFormat="1" ht="6.9" customHeight="1">
      <c r="B105" s="32"/>
      <c r="L105" s="32"/>
    </row>
    <row r="106" spans="2:65" s="1" customFormat="1" ht="29.25" customHeight="1">
      <c r="B106" s="32"/>
      <c r="C106" s="100" t="s">
        <v>100</v>
      </c>
      <c r="J106" s="109">
        <f>ROUND(J107 + J108 + J109 + J110 + J111 + J112,2)</f>
        <v>0</v>
      </c>
      <c r="L106" s="32"/>
      <c r="N106" s="110" t="s">
        <v>40</v>
      </c>
    </row>
    <row r="107" spans="2:65" s="1" customFormat="1" ht="18" customHeight="1">
      <c r="B107" s="32"/>
      <c r="D107" s="238" t="s">
        <v>101</v>
      </c>
      <c r="E107" s="239"/>
      <c r="F107" s="239"/>
      <c r="J107" s="112">
        <v>0</v>
      </c>
      <c r="L107" s="113"/>
      <c r="M107" s="114"/>
      <c r="N107" s="115" t="s">
        <v>42</v>
      </c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6" t="s">
        <v>102</v>
      </c>
      <c r="AZ107" s="114"/>
      <c r="BA107" s="114"/>
      <c r="BB107" s="114"/>
      <c r="BC107" s="114"/>
      <c r="BD107" s="114"/>
      <c r="BE107" s="117">
        <f t="shared" ref="BE107:BE112" si="0">IF(N107="základní",J107,0)</f>
        <v>0</v>
      </c>
      <c r="BF107" s="117">
        <f t="shared" ref="BF107:BF112" si="1">IF(N107="snížená",J107,0)</f>
        <v>0</v>
      </c>
      <c r="BG107" s="117">
        <f t="shared" ref="BG107:BG112" si="2">IF(N107="zákl. přenesená",J107,0)</f>
        <v>0</v>
      </c>
      <c r="BH107" s="117">
        <f t="shared" ref="BH107:BH112" si="3">IF(N107="sníž. přenesená",J107,0)</f>
        <v>0</v>
      </c>
      <c r="BI107" s="117">
        <f t="shared" ref="BI107:BI112" si="4">IF(N107="nulová",J107,0)</f>
        <v>0</v>
      </c>
      <c r="BJ107" s="116" t="s">
        <v>103</v>
      </c>
      <c r="BK107" s="114"/>
      <c r="BL107" s="114"/>
      <c r="BM107" s="114"/>
    </row>
    <row r="108" spans="2:65" s="1" customFormat="1" ht="18" customHeight="1">
      <c r="B108" s="32"/>
      <c r="D108" s="238" t="s">
        <v>104</v>
      </c>
      <c r="E108" s="239"/>
      <c r="F108" s="239"/>
      <c r="J108" s="112">
        <v>0</v>
      </c>
      <c r="L108" s="113"/>
      <c r="M108" s="114"/>
      <c r="N108" s="115" t="s">
        <v>42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6" t="s">
        <v>102</v>
      </c>
      <c r="AZ108" s="114"/>
      <c r="BA108" s="114"/>
      <c r="BB108" s="114"/>
      <c r="BC108" s="114"/>
      <c r="BD108" s="114"/>
      <c r="BE108" s="117">
        <f t="shared" si="0"/>
        <v>0</v>
      </c>
      <c r="BF108" s="117">
        <f t="shared" si="1"/>
        <v>0</v>
      </c>
      <c r="BG108" s="117">
        <f t="shared" si="2"/>
        <v>0</v>
      </c>
      <c r="BH108" s="117">
        <f t="shared" si="3"/>
        <v>0</v>
      </c>
      <c r="BI108" s="117">
        <f t="shared" si="4"/>
        <v>0</v>
      </c>
      <c r="BJ108" s="116" t="s">
        <v>103</v>
      </c>
      <c r="BK108" s="114"/>
      <c r="BL108" s="114"/>
      <c r="BM108" s="114"/>
    </row>
    <row r="109" spans="2:65" s="1" customFormat="1" ht="18" customHeight="1">
      <c r="B109" s="32"/>
      <c r="D109" s="238" t="s">
        <v>105</v>
      </c>
      <c r="E109" s="239"/>
      <c r="F109" s="239"/>
      <c r="J109" s="112">
        <v>0</v>
      </c>
      <c r="L109" s="113"/>
      <c r="M109" s="114"/>
      <c r="N109" s="115" t="s">
        <v>42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6" t="s">
        <v>102</v>
      </c>
      <c r="AZ109" s="114"/>
      <c r="BA109" s="114"/>
      <c r="BB109" s="114"/>
      <c r="BC109" s="114"/>
      <c r="BD109" s="114"/>
      <c r="BE109" s="117">
        <f t="shared" si="0"/>
        <v>0</v>
      </c>
      <c r="BF109" s="117">
        <f t="shared" si="1"/>
        <v>0</v>
      </c>
      <c r="BG109" s="117">
        <f t="shared" si="2"/>
        <v>0</v>
      </c>
      <c r="BH109" s="117">
        <f t="shared" si="3"/>
        <v>0</v>
      </c>
      <c r="BI109" s="117">
        <f t="shared" si="4"/>
        <v>0</v>
      </c>
      <c r="BJ109" s="116" t="s">
        <v>103</v>
      </c>
      <c r="BK109" s="114"/>
      <c r="BL109" s="114"/>
      <c r="BM109" s="114"/>
    </row>
    <row r="110" spans="2:65" s="1" customFormat="1" ht="18" customHeight="1">
      <c r="B110" s="32"/>
      <c r="D110" s="238" t="s">
        <v>106</v>
      </c>
      <c r="E110" s="239"/>
      <c r="F110" s="239"/>
      <c r="J110" s="112">
        <v>0</v>
      </c>
      <c r="L110" s="113"/>
      <c r="M110" s="114"/>
      <c r="N110" s="115" t="s">
        <v>42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6" t="s">
        <v>102</v>
      </c>
      <c r="AZ110" s="114"/>
      <c r="BA110" s="114"/>
      <c r="BB110" s="114"/>
      <c r="BC110" s="114"/>
      <c r="BD110" s="114"/>
      <c r="BE110" s="117">
        <f t="shared" si="0"/>
        <v>0</v>
      </c>
      <c r="BF110" s="117">
        <f t="shared" si="1"/>
        <v>0</v>
      </c>
      <c r="BG110" s="117">
        <f t="shared" si="2"/>
        <v>0</v>
      </c>
      <c r="BH110" s="117">
        <f t="shared" si="3"/>
        <v>0</v>
      </c>
      <c r="BI110" s="117">
        <f t="shared" si="4"/>
        <v>0</v>
      </c>
      <c r="BJ110" s="116" t="s">
        <v>103</v>
      </c>
      <c r="BK110" s="114"/>
      <c r="BL110" s="114"/>
      <c r="BM110" s="114"/>
    </row>
    <row r="111" spans="2:65" s="1" customFormat="1" ht="18" customHeight="1">
      <c r="B111" s="32"/>
      <c r="D111" s="238" t="s">
        <v>107</v>
      </c>
      <c r="E111" s="239"/>
      <c r="F111" s="239"/>
      <c r="J111" s="112">
        <v>0</v>
      </c>
      <c r="L111" s="113"/>
      <c r="M111" s="114"/>
      <c r="N111" s="115" t="s">
        <v>42</v>
      </c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6" t="s">
        <v>102</v>
      </c>
      <c r="AZ111" s="114"/>
      <c r="BA111" s="114"/>
      <c r="BB111" s="114"/>
      <c r="BC111" s="114"/>
      <c r="BD111" s="114"/>
      <c r="BE111" s="117">
        <f t="shared" si="0"/>
        <v>0</v>
      </c>
      <c r="BF111" s="117">
        <f t="shared" si="1"/>
        <v>0</v>
      </c>
      <c r="BG111" s="117">
        <f t="shared" si="2"/>
        <v>0</v>
      </c>
      <c r="BH111" s="117">
        <f t="shared" si="3"/>
        <v>0</v>
      </c>
      <c r="BI111" s="117">
        <f t="shared" si="4"/>
        <v>0</v>
      </c>
      <c r="BJ111" s="116" t="s">
        <v>103</v>
      </c>
      <c r="BK111" s="114"/>
      <c r="BL111" s="114"/>
      <c r="BM111" s="114"/>
    </row>
    <row r="112" spans="2:65" s="1" customFormat="1" ht="18" customHeight="1">
      <c r="B112" s="32"/>
      <c r="D112" s="111" t="s">
        <v>108</v>
      </c>
      <c r="J112" s="112">
        <f>ROUND(J28*T112,2)</f>
        <v>0</v>
      </c>
      <c r="L112" s="113"/>
      <c r="M112" s="114"/>
      <c r="N112" s="115" t="s">
        <v>42</v>
      </c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6" t="s">
        <v>109</v>
      </c>
      <c r="AZ112" s="114"/>
      <c r="BA112" s="114"/>
      <c r="BB112" s="114"/>
      <c r="BC112" s="114"/>
      <c r="BD112" s="114"/>
      <c r="BE112" s="117">
        <f t="shared" si="0"/>
        <v>0</v>
      </c>
      <c r="BF112" s="117">
        <f t="shared" si="1"/>
        <v>0</v>
      </c>
      <c r="BG112" s="117">
        <f t="shared" si="2"/>
        <v>0</v>
      </c>
      <c r="BH112" s="117">
        <f t="shared" si="3"/>
        <v>0</v>
      </c>
      <c r="BI112" s="117">
        <f t="shared" si="4"/>
        <v>0</v>
      </c>
      <c r="BJ112" s="116" t="s">
        <v>103</v>
      </c>
      <c r="BK112" s="114"/>
      <c r="BL112" s="114"/>
      <c r="BM112" s="114"/>
    </row>
    <row r="113" spans="2:12" s="1" customFormat="1" ht="10.199999999999999">
      <c r="B113" s="32"/>
      <c r="L113" s="32"/>
    </row>
    <row r="114" spans="2:12" s="1" customFormat="1" ht="29.25" customHeight="1">
      <c r="B114" s="32"/>
      <c r="C114" s="118" t="s">
        <v>110</v>
      </c>
      <c r="D114" s="90"/>
      <c r="E114" s="90"/>
      <c r="F114" s="90"/>
      <c r="G114" s="90"/>
      <c r="H114" s="90"/>
      <c r="I114" s="90"/>
      <c r="J114" s="119">
        <f>ROUND(J94+J106,2)</f>
        <v>0</v>
      </c>
      <c r="K114" s="90"/>
      <c r="L114" s="32"/>
    </row>
    <row r="115" spans="2:12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>
      <c r="B120" s="32"/>
      <c r="C120" s="21" t="s">
        <v>111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17" t="str">
        <f>E7</f>
        <v>Oprava soklu bytového domu Junácká 2-18</v>
      </c>
      <c r="F123" s="236"/>
      <c r="G123" s="236"/>
      <c r="H123" s="236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F10</f>
        <v>Havířov</v>
      </c>
      <c r="I125" s="27" t="s">
        <v>22</v>
      </c>
      <c r="J125" s="52" t="str">
        <f>IF(J10="","",J10)</f>
        <v>7. 8. 2024</v>
      </c>
      <c r="L125" s="32"/>
    </row>
    <row r="126" spans="2:12" s="1" customFormat="1" ht="6.9" customHeight="1">
      <c r="B126" s="32"/>
      <c r="L126" s="32"/>
    </row>
    <row r="127" spans="2:12" s="1" customFormat="1" ht="15.15" customHeight="1">
      <c r="B127" s="32"/>
      <c r="C127" s="27" t="s">
        <v>24</v>
      </c>
      <c r="F127" s="25" t="str">
        <f>E13</f>
        <v>SBD Havířov</v>
      </c>
      <c r="I127" s="27" t="s">
        <v>30</v>
      </c>
      <c r="J127" s="30" t="str">
        <f>E19</f>
        <v xml:space="preserve"> </v>
      </c>
      <c r="L127" s="32"/>
    </row>
    <row r="128" spans="2:12" s="1" customFormat="1" ht="15.15" customHeight="1">
      <c r="B128" s="32"/>
      <c r="C128" s="27" t="s">
        <v>28</v>
      </c>
      <c r="F128" s="25" t="str">
        <f>IF(E16="","",E16)</f>
        <v>Vyplň údaj</v>
      </c>
      <c r="I128" s="27" t="s">
        <v>33</v>
      </c>
      <c r="J128" s="30" t="str">
        <f>E22</f>
        <v>Barvík Svatopluk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0"/>
      <c r="C130" s="121" t="s">
        <v>112</v>
      </c>
      <c r="D130" s="122" t="s">
        <v>61</v>
      </c>
      <c r="E130" s="122" t="s">
        <v>57</v>
      </c>
      <c r="F130" s="122" t="s">
        <v>58</v>
      </c>
      <c r="G130" s="122" t="s">
        <v>113</v>
      </c>
      <c r="H130" s="122" t="s">
        <v>114</v>
      </c>
      <c r="I130" s="122" t="s">
        <v>115</v>
      </c>
      <c r="J130" s="123" t="s">
        <v>88</v>
      </c>
      <c r="K130" s="124" t="s">
        <v>116</v>
      </c>
      <c r="L130" s="120"/>
      <c r="M130" s="59" t="s">
        <v>1</v>
      </c>
      <c r="N130" s="60" t="s">
        <v>40</v>
      </c>
      <c r="O130" s="60" t="s">
        <v>117</v>
      </c>
      <c r="P130" s="60" t="s">
        <v>118</v>
      </c>
      <c r="Q130" s="60" t="s">
        <v>119</v>
      </c>
      <c r="R130" s="60" t="s">
        <v>120</v>
      </c>
      <c r="S130" s="60" t="s">
        <v>121</v>
      </c>
      <c r="T130" s="61" t="s">
        <v>122</v>
      </c>
    </row>
    <row r="131" spans="2:65" s="1" customFormat="1" ht="22.8" customHeight="1">
      <c r="B131" s="32"/>
      <c r="C131" s="64" t="s">
        <v>123</v>
      </c>
      <c r="J131" s="125">
        <f>BK131</f>
        <v>0</v>
      </c>
      <c r="L131" s="32"/>
      <c r="M131" s="62"/>
      <c r="N131" s="53"/>
      <c r="O131" s="53"/>
      <c r="P131" s="126">
        <f>P132+P370+P373</f>
        <v>0</v>
      </c>
      <c r="Q131" s="53"/>
      <c r="R131" s="126">
        <f>R132+R370+R373</f>
        <v>37.157764640000003</v>
      </c>
      <c r="S131" s="53"/>
      <c r="T131" s="127">
        <f>T132+T370+T373</f>
        <v>39.986798799999995</v>
      </c>
      <c r="AT131" s="17" t="s">
        <v>75</v>
      </c>
      <c r="AU131" s="17" t="s">
        <v>90</v>
      </c>
      <c r="BK131" s="128">
        <f>BK132+BK370+BK373</f>
        <v>0</v>
      </c>
    </row>
    <row r="132" spans="2:65" s="11" customFormat="1" ht="25.95" customHeight="1">
      <c r="B132" s="129"/>
      <c r="D132" s="130" t="s">
        <v>75</v>
      </c>
      <c r="E132" s="131" t="s">
        <v>124</v>
      </c>
      <c r="F132" s="131" t="s">
        <v>125</v>
      </c>
      <c r="I132" s="132"/>
      <c r="J132" s="133">
        <f>BK132</f>
        <v>0</v>
      </c>
      <c r="L132" s="129"/>
      <c r="M132" s="134"/>
      <c r="P132" s="135">
        <f>P133+P138+P368</f>
        <v>0</v>
      </c>
      <c r="R132" s="135">
        <f>R133+R138+R368</f>
        <v>37.157764640000003</v>
      </c>
      <c r="T132" s="136">
        <f>T133+T138+T368</f>
        <v>39.986798799999995</v>
      </c>
      <c r="AR132" s="130" t="s">
        <v>81</v>
      </c>
      <c r="AT132" s="137" t="s">
        <v>75</v>
      </c>
      <c r="AU132" s="137" t="s">
        <v>76</v>
      </c>
      <c r="AY132" s="130" t="s">
        <v>126</v>
      </c>
      <c r="BK132" s="138">
        <f>BK133+BK138+BK368</f>
        <v>0</v>
      </c>
    </row>
    <row r="133" spans="2:65" s="11" customFormat="1" ht="22.8" customHeight="1">
      <c r="B133" s="129"/>
      <c r="D133" s="130" t="s">
        <v>75</v>
      </c>
      <c r="E133" s="139" t="s">
        <v>81</v>
      </c>
      <c r="F133" s="139" t="s">
        <v>127</v>
      </c>
      <c r="I133" s="132"/>
      <c r="J133" s="140">
        <f>BK133</f>
        <v>0</v>
      </c>
      <c r="L133" s="129"/>
      <c r="M133" s="134"/>
      <c r="P133" s="135">
        <f>P134+P135+P136</f>
        <v>0</v>
      </c>
      <c r="R133" s="135">
        <f>R134+R135+R136</f>
        <v>0</v>
      </c>
      <c r="T133" s="136">
        <f>T134+T135+T136</f>
        <v>39.985019999999999</v>
      </c>
      <c r="AR133" s="130" t="s">
        <v>81</v>
      </c>
      <c r="AT133" s="137" t="s">
        <v>75</v>
      </c>
      <c r="AU133" s="137" t="s">
        <v>81</v>
      </c>
      <c r="AY133" s="130" t="s">
        <v>126</v>
      </c>
      <c r="BK133" s="138">
        <f>BK134+BK135+BK136</f>
        <v>0</v>
      </c>
    </row>
    <row r="134" spans="2:65" s="1" customFormat="1" ht="24.15" customHeight="1">
      <c r="B134" s="32"/>
      <c r="C134" s="141" t="s">
        <v>81</v>
      </c>
      <c r="D134" s="141" t="s">
        <v>128</v>
      </c>
      <c r="E134" s="142" t="s">
        <v>129</v>
      </c>
      <c r="F134" s="143" t="s">
        <v>130</v>
      </c>
      <c r="G134" s="144" t="s">
        <v>131</v>
      </c>
      <c r="H134" s="145">
        <v>156.804</v>
      </c>
      <c r="I134" s="146"/>
      <c r="J134" s="147">
        <f>ROUND(I134*H134,2)</f>
        <v>0</v>
      </c>
      <c r="K134" s="148"/>
      <c r="L134" s="32"/>
      <c r="M134" s="149" t="s">
        <v>1</v>
      </c>
      <c r="N134" s="110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0.255</v>
      </c>
      <c r="T134" s="151">
        <f>S134*H134</f>
        <v>39.985019999999999</v>
      </c>
      <c r="AR134" s="152" t="s">
        <v>132</v>
      </c>
      <c r="AT134" s="152" t="s">
        <v>128</v>
      </c>
      <c r="AU134" s="152" t="s">
        <v>103</v>
      </c>
      <c r="AY134" s="17" t="s">
        <v>126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7" t="s">
        <v>103</v>
      </c>
      <c r="BK134" s="153">
        <f>ROUND(I134*H134,2)</f>
        <v>0</v>
      </c>
      <c r="BL134" s="17" t="s">
        <v>132</v>
      </c>
      <c r="BM134" s="152" t="s">
        <v>133</v>
      </c>
    </row>
    <row r="135" spans="2:65" s="12" customFormat="1" ht="10.199999999999999">
      <c r="B135" s="154"/>
      <c r="D135" s="155" t="s">
        <v>134</v>
      </c>
      <c r="E135" s="156" t="s">
        <v>1</v>
      </c>
      <c r="F135" s="157" t="s">
        <v>135</v>
      </c>
      <c r="H135" s="158">
        <v>156.804</v>
      </c>
      <c r="I135" s="159"/>
      <c r="L135" s="154"/>
      <c r="M135" s="160"/>
      <c r="T135" s="161"/>
      <c r="AT135" s="156" t="s">
        <v>134</v>
      </c>
      <c r="AU135" s="156" t="s">
        <v>103</v>
      </c>
      <c r="AV135" s="12" t="s">
        <v>103</v>
      </c>
      <c r="AW135" s="12" t="s">
        <v>32</v>
      </c>
      <c r="AX135" s="12" t="s">
        <v>81</v>
      </c>
      <c r="AY135" s="156" t="s">
        <v>126</v>
      </c>
    </row>
    <row r="136" spans="2:65" s="11" customFormat="1" ht="20.85" customHeight="1">
      <c r="B136" s="129"/>
      <c r="D136" s="130" t="s">
        <v>75</v>
      </c>
      <c r="E136" s="139" t="s">
        <v>136</v>
      </c>
      <c r="F136" s="139" t="s">
        <v>137</v>
      </c>
      <c r="I136" s="132"/>
      <c r="J136" s="140">
        <f>BK136</f>
        <v>0</v>
      </c>
      <c r="L136" s="129"/>
      <c r="M136" s="134"/>
      <c r="P136" s="135">
        <f>P137</f>
        <v>0</v>
      </c>
      <c r="R136" s="135">
        <f>R137</f>
        <v>0</v>
      </c>
      <c r="T136" s="136">
        <f>T137</f>
        <v>0</v>
      </c>
      <c r="AR136" s="130" t="s">
        <v>81</v>
      </c>
      <c r="AT136" s="137" t="s">
        <v>75</v>
      </c>
      <c r="AU136" s="137" t="s">
        <v>103</v>
      </c>
      <c r="AY136" s="130" t="s">
        <v>126</v>
      </c>
      <c r="BK136" s="138">
        <f>BK137</f>
        <v>0</v>
      </c>
    </row>
    <row r="137" spans="2:65" s="1" customFormat="1" ht="37.799999999999997" customHeight="1">
      <c r="B137" s="32"/>
      <c r="C137" s="141" t="s">
        <v>103</v>
      </c>
      <c r="D137" s="141" t="s">
        <v>128</v>
      </c>
      <c r="E137" s="142" t="s">
        <v>138</v>
      </c>
      <c r="F137" s="143" t="s">
        <v>139</v>
      </c>
      <c r="G137" s="144" t="s">
        <v>140</v>
      </c>
      <c r="H137" s="145">
        <v>39.987000000000002</v>
      </c>
      <c r="I137" s="146"/>
      <c r="J137" s="147">
        <f>ROUND(I137*H137,2)</f>
        <v>0</v>
      </c>
      <c r="K137" s="148"/>
      <c r="L137" s="32"/>
      <c r="M137" s="149" t="s">
        <v>1</v>
      </c>
      <c r="N137" s="110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132</v>
      </c>
      <c r="AT137" s="152" t="s">
        <v>128</v>
      </c>
      <c r="AU137" s="152" t="s">
        <v>141</v>
      </c>
      <c r="AY137" s="17" t="s">
        <v>126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7" t="s">
        <v>103</v>
      </c>
      <c r="BK137" s="153">
        <f>ROUND(I137*H137,2)</f>
        <v>0</v>
      </c>
      <c r="BL137" s="17" t="s">
        <v>132</v>
      </c>
      <c r="BM137" s="152" t="s">
        <v>142</v>
      </c>
    </row>
    <row r="138" spans="2:65" s="11" customFormat="1" ht="22.8" customHeight="1">
      <c r="B138" s="129"/>
      <c r="D138" s="130" t="s">
        <v>75</v>
      </c>
      <c r="E138" s="139" t="s">
        <v>143</v>
      </c>
      <c r="F138" s="139" t="s">
        <v>144</v>
      </c>
      <c r="I138" s="132"/>
      <c r="J138" s="140">
        <f>BK138</f>
        <v>0</v>
      </c>
      <c r="L138" s="129"/>
      <c r="M138" s="134"/>
      <c r="P138" s="135">
        <f>SUM(P139:P367)</f>
        <v>0</v>
      </c>
      <c r="R138" s="135">
        <f>SUM(R139:R367)</f>
        <v>37.157764640000003</v>
      </c>
      <c r="T138" s="136">
        <f>SUM(T139:T367)</f>
        <v>1.7788000000000003E-3</v>
      </c>
      <c r="AR138" s="130" t="s">
        <v>81</v>
      </c>
      <c r="AT138" s="137" t="s">
        <v>75</v>
      </c>
      <c r="AU138" s="137" t="s">
        <v>81</v>
      </c>
      <c r="AY138" s="130" t="s">
        <v>126</v>
      </c>
      <c r="BK138" s="138">
        <f>SUM(BK139:BK367)</f>
        <v>0</v>
      </c>
    </row>
    <row r="139" spans="2:65" s="1" customFormat="1" ht="16.5" customHeight="1">
      <c r="B139" s="32"/>
      <c r="C139" s="141" t="s">
        <v>141</v>
      </c>
      <c r="D139" s="141" t="s">
        <v>128</v>
      </c>
      <c r="E139" s="142" t="s">
        <v>145</v>
      </c>
      <c r="F139" s="143" t="s">
        <v>146</v>
      </c>
      <c r="G139" s="144" t="s">
        <v>147</v>
      </c>
      <c r="H139" s="145">
        <v>142.15</v>
      </c>
      <c r="I139" s="146"/>
      <c r="J139" s="147">
        <f>ROUND(I139*H139,2)</f>
        <v>0</v>
      </c>
      <c r="K139" s="148"/>
      <c r="L139" s="32"/>
      <c r="M139" s="149" t="s">
        <v>1</v>
      </c>
      <c r="N139" s="110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1.0000000000000001E-5</v>
      </c>
      <c r="T139" s="151">
        <f>S139*H139</f>
        <v>1.4215000000000002E-3</v>
      </c>
      <c r="AR139" s="152" t="s">
        <v>132</v>
      </c>
      <c r="AT139" s="152" t="s">
        <v>128</v>
      </c>
      <c r="AU139" s="152" t="s">
        <v>103</v>
      </c>
      <c r="AY139" s="17" t="s">
        <v>126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7" t="s">
        <v>103</v>
      </c>
      <c r="BK139" s="153">
        <f>ROUND(I139*H139,2)</f>
        <v>0</v>
      </c>
      <c r="BL139" s="17" t="s">
        <v>132</v>
      </c>
      <c r="BM139" s="152" t="s">
        <v>148</v>
      </c>
    </row>
    <row r="140" spans="2:65" s="13" customFormat="1" ht="10.199999999999999">
      <c r="B140" s="162"/>
      <c r="D140" s="155" t="s">
        <v>134</v>
      </c>
      <c r="E140" s="163" t="s">
        <v>1</v>
      </c>
      <c r="F140" s="164" t="s">
        <v>149</v>
      </c>
      <c r="H140" s="163" t="s">
        <v>1</v>
      </c>
      <c r="I140" s="165"/>
      <c r="L140" s="162"/>
      <c r="M140" s="166"/>
      <c r="T140" s="167"/>
      <c r="AT140" s="163" t="s">
        <v>134</v>
      </c>
      <c r="AU140" s="163" t="s">
        <v>103</v>
      </c>
      <c r="AV140" s="13" t="s">
        <v>81</v>
      </c>
      <c r="AW140" s="13" t="s">
        <v>32</v>
      </c>
      <c r="AX140" s="13" t="s">
        <v>76</v>
      </c>
      <c r="AY140" s="163" t="s">
        <v>126</v>
      </c>
    </row>
    <row r="141" spans="2:65" s="12" customFormat="1" ht="10.199999999999999">
      <c r="B141" s="154"/>
      <c r="D141" s="155" t="s">
        <v>134</v>
      </c>
      <c r="E141" s="156" t="s">
        <v>1</v>
      </c>
      <c r="F141" s="157" t="s">
        <v>150</v>
      </c>
      <c r="H141" s="158">
        <v>1.1499999999999999</v>
      </c>
      <c r="I141" s="159"/>
      <c r="L141" s="154"/>
      <c r="M141" s="160"/>
      <c r="T141" s="161"/>
      <c r="AT141" s="156" t="s">
        <v>134</v>
      </c>
      <c r="AU141" s="156" t="s">
        <v>103</v>
      </c>
      <c r="AV141" s="12" t="s">
        <v>103</v>
      </c>
      <c r="AW141" s="12" t="s">
        <v>32</v>
      </c>
      <c r="AX141" s="12" t="s">
        <v>76</v>
      </c>
      <c r="AY141" s="156" t="s">
        <v>126</v>
      </c>
    </row>
    <row r="142" spans="2:65" s="12" customFormat="1" ht="10.199999999999999">
      <c r="B142" s="154"/>
      <c r="D142" s="155" t="s">
        <v>134</v>
      </c>
      <c r="E142" s="156" t="s">
        <v>1</v>
      </c>
      <c r="F142" s="157" t="s">
        <v>151</v>
      </c>
      <c r="H142" s="158">
        <v>2.4</v>
      </c>
      <c r="I142" s="159"/>
      <c r="L142" s="154"/>
      <c r="M142" s="160"/>
      <c r="T142" s="161"/>
      <c r="AT142" s="156" t="s">
        <v>134</v>
      </c>
      <c r="AU142" s="156" t="s">
        <v>103</v>
      </c>
      <c r="AV142" s="12" t="s">
        <v>103</v>
      </c>
      <c r="AW142" s="12" t="s">
        <v>32</v>
      </c>
      <c r="AX142" s="12" t="s">
        <v>76</v>
      </c>
      <c r="AY142" s="156" t="s">
        <v>126</v>
      </c>
    </row>
    <row r="143" spans="2:65" s="12" customFormat="1" ht="10.199999999999999">
      <c r="B143" s="154"/>
      <c r="D143" s="155" t="s">
        <v>134</v>
      </c>
      <c r="E143" s="156" t="s">
        <v>1</v>
      </c>
      <c r="F143" s="157" t="s">
        <v>152</v>
      </c>
      <c r="H143" s="158">
        <v>12</v>
      </c>
      <c r="I143" s="159"/>
      <c r="L143" s="154"/>
      <c r="M143" s="160"/>
      <c r="T143" s="161"/>
      <c r="AT143" s="156" t="s">
        <v>134</v>
      </c>
      <c r="AU143" s="156" t="s">
        <v>103</v>
      </c>
      <c r="AV143" s="12" t="s">
        <v>103</v>
      </c>
      <c r="AW143" s="12" t="s">
        <v>32</v>
      </c>
      <c r="AX143" s="12" t="s">
        <v>76</v>
      </c>
      <c r="AY143" s="156" t="s">
        <v>126</v>
      </c>
    </row>
    <row r="144" spans="2:65" s="14" customFormat="1" ht="10.199999999999999">
      <c r="B144" s="168"/>
      <c r="D144" s="155" t="s">
        <v>134</v>
      </c>
      <c r="E144" s="169" t="s">
        <v>1</v>
      </c>
      <c r="F144" s="170" t="s">
        <v>153</v>
      </c>
      <c r="H144" s="171">
        <v>15.55</v>
      </c>
      <c r="I144" s="172"/>
      <c r="L144" s="168"/>
      <c r="M144" s="173"/>
      <c r="T144" s="174"/>
      <c r="AT144" s="169" t="s">
        <v>134</v>
      </c>
      <c r="AU144" s="169" t="s">
        <v>103</v>
      </c>
      <c r="AV144" s="14" t="s">
        <v>141</v>
      </c>
      <c r="AW144" s="14" t="s">
        <v>32</v>
      </c>
      <c r="AX144" s="14" t="s">
        <v>76</v>
      </c>
      <c r="AY144" s="169" t="s">
        <v>126</v>
      </c>
    </row>
    <row r="145" spans="2:51" s="13" customFormat="1" ht="10.199999999999999">
      <c r="B145" s="162"/>
      <c r="D145" s="155" t="s">
        <v>134</v>
      </c>
      <c r="E145" s="163" t="s">
        <v>1</v>
      </c>
      <c r="F145" s="164" t="s">
        <v>154</v>
      </c>
      <c r="H145" s="163" t="s">
        <v>1</v>
      </c>
      <c r="I145" s="165"/>
      <c r="L145" s="162"/>
      <c r="M145" s="166"/>
      <c r="T145" s="167"/>
      <c r="AT145" s="163" t="s">
        <v>134</v>
      </c>
      <c r="AU145" s="163" t="s">
        <v>103</v>
      </c>
      <c r="AV145" s="13" t="s">
        <v>81</v>
      </c>
      <c r="AW145" s="13" t="s">
        <v>32</v>
      </c>
      <c r="AX145" s="13" t="s">
        <v>76</v>
      </c>
      <c r="AY145" s="163" t="s">
        <v>126</v>
      </c>
    </row>
    <row r="146" spans="2:51" s="12" customFormat="1" ht="10.199999999999999">
      <c r="B146" s="154"/>
      <c r="D146" s="155" t="s">
        <v>134</v>
      </c>
      <c r="E146" s="156" t="s">
        <v>1</v>
      </c>
      <c r="F146" s="157" t="s">
        <v>155</v>
      </c>
      <c r="H146" s="158">
        <v>1.05</v>
      </c>
      <c r="I146" s="159"/>
      <c r="L146" s="154"/>
      <c r="M146" s="160"/>
      <c r="T146" s="161"/>
      <c r="AT146" s="156" t="s">
        <v>134</v>
      </c>
      <c r="AU146" s="156" t="s">
        <v>103</v>
      </c>
      <c r="AV146" s="12" t="s">
        <v>103</v>
      </c>
      <c r="AW146" s="12" t="s">
        <v>32</v>
      </c>
      <c r="AX146" s="12" t="s">
        <v>76</v>
      </c>
      <c r="AY146" s="156" t="s">
        <v>126</v>
      </c>
    </row>
    <row r="147" spans="2:51" s="12" customFormat="1" ht="10.199999999999999">
      <c r="B147" s="154"/>
      <c r="D147" s="155" t="s">
        <v>134</v>
      </c>
      <c r="E147" s="156" t="s">
        <v>1</v>
      </c>
      <c r="F147" s="157" t="s">
        <v>156</v>
      </c>
      <c r="H147" s="158">
        <v>2.5</v>
      </c>
      <c r="I147" s="159"/>
      <c r="L147" s="154"/>
      <c r="M147" s="160"/>
      <c r="T147" s="161"/>
      <c r="AT147" s="156" t="s">
        <v>134</v>
      </c>
      <c r="AU147" s="156" t="s">
        <v>103</v>
      </c>
      <c r="AV147" s="12" t="s">
        <v>103</v>
      </c>
      <c r="AW147" s="12" t="s">
        <v>32</v>
      </c>
      <c r="AX147" s="12" t="s">
        <v>76</v>
      </c>
      <c r="AY147" s="156" t="s">
        <v>126</v>
      </c>
    </row>
    <row r="148" spans="2:51" s="12" customFormat="1" ht="10.199999999999999">
      <c r="B148" s="154"/>
      <c r="D148" s="155" t="s">
        <v>134</v>
      </c>
      <c r="E148" s="156" t="s">
        <v>1</v>
      </c>
      <c r="F148" s="157" t="s">
        <v>152</v>
      </c>
      <c r="H148" s="158">
        <v>12</v>
      </c>
      <c r="I148" s="159"/>
      <c r="L148" s="154"/>
      <c r="M148" s="160"/>
      <c r="T148" s="161"/>
      <c r="AT148" s="156" t="s">
        <v>134</v>
      </c>
      <c r="AU148" s="156" t="s">
        <v>103</v>
      </c>
      <c r="AV148" s="12" t="s">
        <v>103</v>
      </c>
      <c r="AW148" s="12" t="s">
        <v>32</v>
      </c>
      <c r="AX148" s="12" t="s">
        <v>76</v>
      </c>
      <c r="AY148" s="156" t="s">
        <v>126</v>
      </c>
    </row>
    <row r="149" spans="2:51" s="14" customFormat="1" ht="10.199999999999999">
      <c r="B149" s="168"/>
      <c r="D149" s="155" t="s">
        <v>134</v>
      </c>
      <c r="E149" s="169" t="s">
        <v>1</v>
      </c>
      <c r="F149" s="170" t="s">
        <v>153</v>
      </c>
      <c r="H149" s="171">
        <v>15.55</v>
      </c>
      <c r="I149" s="172"/>
      <c r="L149" s="168"/>
      <c r="M149" s="173"/>
      <c r="T149" s="174"/>
      <c r="AT149" s="169" t="s">
        <v>134</v>
      </c>
      <c r="AU149" s="169" t="s">
        <v>103</v>
      </c>
      <c r="AV149" s="14" t="s">
        <v>141</v>
      </c>
      <c r="AW149" s="14" t="s">
        <v>32</v>
      </c>
      <c r="AX149" s="14" t="s">
        <v>76</v>
      </c>
      <c r="AY149" s="169" t="s">
        <v>126</v>
      </c>
    </row>
    <row r="150" spans="2:51" s="13" customFormat="1" ht="10.199999999999999">
      <c r="B150" s="162"/>
      <c r="D150" s="155" t="s">
        <v>134</v>
      </c>
      <c r="E150" s="163" t="s">
        <v>1</v>
      </c>
      <c r="F150" s="164" t="s">
        <v>157</v>
      </c>
      <c r="H150" s="163" t="s">
        <v>1</v>
      </c>
      <c r="I150" s="165"/>
      <c r="L150" s="162"/>
      <c r="M150" s="166"/>
      <c r="T150" s="167"/>
      <c r="AT150" s="163" t="s">
        <v>134</v>
      </c>
      <c r="AU150" s="163" t="s">
        <v>103</v>
      </c>
      <c r="AV150" s="13" t="s">
        <v>81</v>
      </c>
      <c r="AW150" s="13" t="s">
        <v>32</v>
      </c>
      <c r="AX150" s="13" t="s">
        <v>76</v>
      </c>
      <c r="AY150" s="163" t="s">
        <v>126</v>
      </c>
    </row>
    <row r="151" spans="2:51" s="12" customFormat="1" ht="10.199999999999999">
      <c r="B151" s="154"/>
      <c r="D151" s="155" t="s">
        <v>134</v>
      </c>
      <c r="E151" s="156" t="s">
        <v>1</v>
      </c>
      <c r="F151" s="157" t="s">
        <v>158</v>
      </c>
      <c r="H151" s="158">
        <v>1.55</v>
      </c>
      <c r="I151" s="159"/>
      <c r="L151" s="154"/>
      <c r="M151" s="160"/>
      <c r="T151" s="161"/>
      <c r="AT151" s="156" t="s">
        <v>134</v>
      </c>
      <c r="AU151" s="156" t="s">
        <v>103</v>
      </c>
      <c r="AV151" s="12" t="s">
        <v>103</v>
      </c>
      <c r="AW151" s="12" t="s">
        <v>32</v>
      </c>
      <c r="AX151" s="12" t="s">
        <v>76</v>
      </c>
      <c r="AY151" s="156" t="s">
        <v>126</v>
      </c>
    </row>
    <row r="152" spans="2:51" s="12" customFormat="1" ht="10.199999999999999">
      <c r="B152" s="154"/>
      <c r="D152" s="155" t="s">
        <v>134</v>
      </c>
      <c r="E152" s="156" t="s">
        <v>1</v>
      </c>
      <c r="F152" s="157" t="s">
        <v>159</v>
      </c>
      <c r="H152" s="158">
        <v>3</v>
      </c>
      <c r="I152" s="159"/>
      <c r="L152" s="154"/>
      <c r="M152" s="160"/>
      <c r="T152" s="161"/>
      <c r="AT152" s="156" t="s">
        <v>134</v>
      </c>
      <c r="AU152" s="156" t="s">
        <v>103</v>
      </c>
      <c r="AV152" s="12" t="s">
        <v>103</v>
      </c>
      <c r="AW152" s="12" t="s">
        <v>32</v>
      </c>
      <c r="AX152" s="12" t="s">
        <v>76</v>
      </c>
      <c r="AY152" s="156" t="s">
        <v>126</v>
      </c>
    </row>
    <row r="153" spans="2:51" s="12" customFormat="1" ht="10.199999999999999">
      <c r="B153" s="154"/>
      <c r="D153" s="155" t="s">
        <v>134</v>
      </c>
      <c r="E153" s="156" t="s">
        <v>1</v>
      </c>
      <c r="F153" s="157" t="s">
        <v>152</v>
      </c>
      <c r="H153" s="158">
        <v>12</v>
      </c>
      <c r="I153" s="159"/>
      <c r="L153" s="154"/>
      <c r="M153" s="160"/>
      <c r="T153" s="161"/>
      <c r="AT153" s="156" t="s">
        <v>134</v>
      </c>
      <c r="AU153" s="156" t="s">
        <v>103</v>
      </c>
      <c r="AV153" s="12" t="s">
        <v>103</v>
      </c>
      <c r="AW153" s="12" t="s">
        <v>32</v>
      </c>
      <c r="AX153" s="12" t="s">
        <v>76</v>
      </c>
      <c r="AY153" s="156" t="s">
        <v>126</v>
      </c>
    </row>
    <row r="154" spans="2:51" s="14" customFormat="1" ht="10.199999999999999">
      <c r="B154" s="168"/>
      <c r="D154" s="155" t="s">
        <v>134</v>
      </c>
      <c r="E154" s="169" t="s">
        <v>1</v>
      </c>
      <c r="F154" s="170" t="s">
        <v>153</v>
      </c>
      <c r="H154" s="171">
        <v>16.55</v>
      </c>
      <c r="I154" s="172"/>
      <c r="L154" s="168"/>
      <c r="M154" s="173"/>
      <c r="T154" s="174"/>
      <c r="AT154" s="169" t="s">
        <v>134</v>
      </c>
      <c r="AU154" s="169" t="s">
        <v>103</v>
      </c>
      <c r="AV154" s="14" t="s">
        <v>141</v>
      </c>
      <c r="AW154" s="14" t="s">
        <v>32</v>
      </c>
      <c r="AX154" s="14" t="s">
        <v>76</v>
      </c>
      <c r="AY154" s="169" t="s">
        <v>126</v>
      </c>
    </row>
    <row r="155" spans="2:51" s="13" customFormat="1" ht="10.199999999999999">
      <c r="B155" s="162"/>
      <c r="D155" s="155" t="s">
        <v>134</v>
      </c>
      <c r="E155" s="163" t="s">
        <v>1</v>
      </c>
      <c r="F155" s="164" t="s">
        <v>160</v>
      </c>
      <c r="H155" s="163" t="s">
        <v>1</v>
      </c>
      <c r="I155" s="165"/>
      <c r="L155" s="162"/>
      <c r="M155" s="166"/>
      <c r="T155" s="167"/>
      <c r="AT155" s="163" t="s">
        <v>134</v>
      </c>
      <c r="AU155" s="163" t="s">
        <v>103</v>
      </c>
      <c r="AV155" s="13" t="s">
        <v>81</v>
      </c>
      <c r="AW155" s="13" t="s">
        <v>32</v>
      </c>
      <c r="AX155" s="13" t="s">
        <v>76</v>
      </c>
      <c r="AY155" s="163" t="s">
        <v>126</v>
      </c>
    </row>
    <row r="156" spans="2:51" s="12" customFormat="1" ht="10.199999999999999">
      <c r="B156" s="154"/>
      <c r="D156" s="155" t="s">
        <v>134</v>
      </c>
      <c r="E156" s="156" t="s">
        <v>1</v>
      </c>
      <c r="F156" s="157" t="s">
        <v>161</v>
      </c>
      <c r="H156" s="158">
        <v>1.4</v>
      </c>
      <c r="I156" s="159"/>
      <c r="L156" s="154"/>
      <c r="M156" s="160"/>
      <c r="T156" s="161"/>
      <c r="AT156" s="156" t="s">
        <v>134</v>
      </c>
      <c r="AU156" s="156" t="s">
        <v>103</v>
      </c>
      <c r="AV156" s="12" t="s">
        <v>103</v>
      </c>
      <c r="AW156" s="12" t="s">
        <v>32</v>
      </c>
      <c r="AX156" s="12" t="s">
        <v>76</v>
      </c>
      <c r="AY156" s="156" t="s">
        <v>126</v>
      </c>
    </row>
    <row r="157" spans="2:51" s="12" customFormat="1" ht="10.199999999999999">
      <c r="B157" s="154"/>
      <c r="D157" s="155" t="s">
        <v>134</v>
      </c>
      <c r="E157" s="156" t="s">
        <v>1</v>
      </c>
      <c r="F157" s="157" t="s">
        <v>162</v>
      </c>
      <c r="H157" s="158">
        <v>2.9</v>
      </c>
      <c r="I157" s="159"/>
      <c r="L157" s="154"/>
      <c r="M157" s="160"/>
      <c r="T157" s="161"/>
      <c r="AT157" s="156" t="s">
        <v>134</v>
      </c>
      <c r="AU157" s="156" t="s">
        <v>103</v>
      </c>
      <c r="AV157" s="12" t="s">
        <v>103</v>
      </c>
      <c r="AW157" s="12" t="s">
        <v>32</v>
      </c>
      <c r="AX157" s="12" t="s">
        <v>76</v>
      </c>
      <c r="AY157" s="156" t="s">
        <v>126</v>
      </c>
    </row>
    <row r="158" spans="2:51" s="12" customFormat="1" ht="10.199999999999999">
      <c r="B158" s="154"/>
      <c r="D158" s="155" t="s">
        <v>134</v>
      </c>
      <c r="E158" s="156" t="s">
        <v>1</v>
      </c>
      <c r="F158" s="157" t="s">
        <v>152</v>
      </c>
      <c r="H158" s="158">
        <v>12</v>
      </c>
      <c r="I158" s="159"/>
      <c r="L158" s="154"/>
      <c r="M158" s="160"/>
      <c r="T158" s="161"/>
      <c r="AT158" s="156" t="s">
        <v>134</v>
      </c>
      <c r="AU158" s="156" t="s">
        <v>103</v>
      </c>
      <c r="AV158" s="12" t="s">
        <v>103</v>
      </c>
      <c r="AW158" s="12" t="s">
        <v>32</v>
      </c>
      <c r="AX158" s="12" t="s">
        <v>76</v>
      </c>
      <c r="AY158" s="156" t="s">
        <v>126</v>
      </c>
    </row>
    <row r="159" spans="2:51" s="14" customFormat="1" ht="10.199999999999999">
      <c r="B159" s="168"/>
      <c r="D159" s="155" t="s">
        <v>134</v>
      </c>
      <c r="E159" s="169" t="s">
        <v>1</v>
      </c>
      <c r="F159" s="170" t="s">
        <v>153</v>
      </c>
      <c r="H159" s="171">
        <v>16.3</v>
      </c>
      <c r="I159" s="172"/>
      <c r="L159" s="168"/>
      <c r="M159" s="173"/>
      <c r="T159" s="174"/>
      <c r="AT159" s="169" t="s">
        <v>134</v>
      </c>
      <c r="AU159" s="169" t="s">
        <v>103</v>
      </c>
      <c r="AV159" s="14" t="s">
        <v>141</v>
      </c>
      <c r="AW159" s="14" t="s">
        <v>32</v>
      </c>
      <c r="AX159" s="14" t="s">
        <v>76</v>
      </c>
      <c r="AY159" s="169" t="s">
        <v>126</v>
      </c>
    </row>
    <row r="160" spans="2:51" s="13" customFormat="1" ht="10.199999999999999">
      <c r="B160" s="162"/>
      <c r="D160" s="155" t="s">
        <v>134</v>
      </c>
      <c r="E160" s="163" t="s">
        <v>1</v>
      </c>
      <c r="F160" s="164" t="s">
        <v>163</v>
      </c>
      <c r="H160" s="163" t="s">
        <v>1</v>
      </c>
      <c r="I160" s="165"/>
      <c r="L160" s="162"/>
      <c r="M160" s="166"/>
      <c r="T160" s="167"/>
      <c r="AT160" s="163" t="s">
        <v>134</v>
      </c>
      <c r="AU160" s="163" t="s">
        <v>103</v>
      </c>
      <c r="AV160" s="13" t="s">
        <v>81</v>
      </c>
      <c r="AW160" s="13" t="s">
        <v>32</v>
      </c>
      <c r="AX160" s="13" t="s">
        <v>76</v>
      </c>
      <c r="AY160" s="163" t="s">
        <v>126</v>
      </c>
    </row>
    <row r="161" spans="2:51" s="12" customFormat="1" ht="10.199999999999999">
      <c r="B161" s="154"/>
      <c r="D161" s="155" t="s">
        <v>134</v>
      </c>
      <c r="E161" s="156" t="s">
        <v>1</v>
      </c>
      <c r="F161" s="157" t="s">
        <v>161</v>
      </c>
      <c r="H161" s="158">
        <v>1.4</v>
      </c>
      <c r="I161" s="159"/>
      <c r="L161" s="154"/>
      <c r="M161" s="160"/>
      <c r="T161" s="161"/>
      <c r="AT161" s="156" t="s">
        <v>134</v>
      </c>
      <c r="AU161" s="156" t="s">
        <v>103</v>
      </c>
      <c r="AV161" s="12" t="s">
        <v>103</v>
      </c>
      <c r="AW161" s="12" t="s">
        <v>32</v>
      </c>
      <c r="AX161" s="12" t="s">
        <v>76</v>
      </c>
      <c r="AY161" s="156" t="s">
        <v>126</v>
      </c>
    </row>
    <row r="162" spans="2:51" s="12" customFormat="1" ht="10.199999999999999">
      <c r="B162" s="154"/>
      <c r="D162" s="155" t="s">
        <v>134</v>
      </c>
      <c r="E162" s="156" t="s">
        <v>1</v>
      </c>
      <c r="F162" s="157" t="s">
        <v>164</v>
      </c>
      <c r="H162" s="158">
        <v>2.8</v>
      </c>
      <c r="I162" s="159"/>
      <c r="L162" s="154"/>
      <c r="M162" s="160"/>
      <c r="T162" s="161"/>
      <c r="AT162" s="156" t="s">
        <v>134</v>
      </c>
      <c r="AU162" s="156" t="s">
        <v>103</v>
      </c>
      <c r="AV162" s="12" t="s">
        <v>103</v>
      </c>
      <c r="AW162" s="12" t="s">
        <v>32</v>
      </c>
      <c r="AX162" s="12" t="s">
        <v>76</v>
      </c>
      <c r="AY162" s="156" t="s">
        <v>126</v>
      </c>
    </row>
    <row r="163" spans="2:51" s="12" customFormat="1" ht="10.199999999999999">
      <c r="B163" s="154"/>
      <c r="D163" s="155" t="s">
        <v>134</v>
      </c>
      <c r="E163" s="156" t="s">
        <v>1</v>
      </c>
      <c r="F163" s="157" t="s">
        <v>152</v>
      </c>
      <c r="H163" s="158">
        <v>12</v>
      </c>
      <c r="I163" s="159"/>
      <c r="L163" s="154"/>
      <c r="M163" s="160"/>
      <c r="T163" s="161"/>
      <c r="AT163" s="156" t="s">
        <v>134</v>
      </c>
      <c r="AU163" s="156" t="s">
        <v>103</v>
      </c>
      <c r="AV163" s="12" t="s">
        <v>103</v>
      </c>
      <c r="AW163" s="12" t="s">
        <v>32</v>
      </c>
      <c r="AX163" s="12" t="s">
        <v>76</v>
      </c>
      <c r="AY163" s="156" t="s">
        <v>126</v>
      </c>
    </row>
    <row r="164" spans="2:51" s="14" customFormat="1" ht="10.199999999999999">
      <c r="B164" s="168"/>
      <c r="D164" s="155" t="s">
        <v>134</v>
      </c>
      <c r="E164" s="169" t="s">
        <v>1</v>
      </c>
      <c r="F164" s="170" t="s">
        <v>153</v>
      </c>
      <c r="H164" s="171">
        <v>16.2</v>
      </c>
      <c r="I164" s="172"/>
      <c r="L164" s="168"/>
      <c r="M164" s="173"/>
      <c r="T164" s="174"/>
      <c r="AT164" s="169" t="s">
        <v>134</v>
      </c>
      <c r="AU164" s="169" t="s">
        <v>103</v>
      </c>
      <c r="AV164" s="14" t="s">
        <v>141</v>
      </c>
      <c r="AW164" s="14" t="s">
        <v>32</v>
      </c>
      <c r="AX164" s="14" t="s">
        <v>76</v>
      </c>
      <c r="AY164" s="169" t="s">
        <v>126</v>
      </c>
    </row>
    <row r="165" spans="2:51" s="13" customFormat="1" ht="10.199999999999999">
      <c r="B165" s="162"/>
      <c r="D165" s="155" t="s">
        <v>134</v>
      </c>
      <c r="E165" s="163" t="s">
        <v>1</v>
      </c>
      <c r="F165" s="164" t="s">
        <v>165</v>
      </c>
      <c r="H165" s="163" t="s">
        <v>1</v>
      </c>
      <c r="I165" s="165"/>
      <c r="L165" s="162"/>
      <c r="M165" s="166"/>
      <c r="T165" s="167"/>
      <c r="AT165" s="163" t="s">
        <v>134</v>
      </c>
      <c r="AU165" s="163" t="s">
        <v>103</v>
      </c>
      <c r="AV165" s="13" t="s">
        <v>81</v>
      </c>
      <c r="AW165" s="13" t="s">
        <v>32</v>
      </c>
      <c r="AX165" s="13" t="s">
        <v>76</v>
      </c>
      <c r="AY165" s="163" t="s">
        <v>126</v>
      </c>
    </row>
    <row r="166" spans="2:51" s="12" customFormat="1" ht="10.199999999999999">
      <c r="B166" s="154"/>
      <c r="D166" s="155" t="s">
        <v>134</v>
      </c>
      <c r="E166" s="156" t="s">
        <v>1</v>
      </c>
      <c r="F166" s="157" t="s">
        <v>166</v>
      </c>
      <c r="H166" s="158">
        <v>1.3</v>
      </c>
      <c r="I166" s="159"/>
      <c r="L166" s="154"/>
      <c r="M166" s="160"/>
      <c r="T166" s="161"/>
      <c r="AT166" s="156" t="s">
        <v>134</v>
      </c>
      <c r="AU166" s="156" t="s">
        <v>103</v>
      </c>
      <c r="AV166" s="12" t="s">
        <v>103</v>
      </c>
      <c r="AW166" s="12" t="s">
        <v>32</v>
      </c>
      <c r="AX166" s="12" t="s">
        <v>76</v>
      </c>
      <c r="AY166" s="156" t="s">
        <v>126</v>
      </c>
    </row>
    <row r="167" spans="2:51" s="12" customFormat="1" ht="10.199999999999999">
      <c r="B167" s="154"/>
      <c r="D167" s="155" t="s">
        <v>134</v>
      </c>
      <c r="E167" s="156" t="s">
        <v>1</v>
      </c>
      <c r="F167" s="157" t="s">
        <v>164</v>
      </c>
      <c r="H167" s="158">
        <v>2.8</v>
      </c>
      <c r="I167" s="159"/>
      <c r="L167" s="154"/>
      <c r="M167" s="160"/>
      <c r="T167" s="161"/>
      <c r="AT167" s="156" t="s">
        <v>134</v>
      </c>
      <c r="AU167" s="156" t="s">
        <v>103</v>
      </c>
      <c r="AV167" s="12" t="s">
        <v>103</v>
      </c>
      <c r="AW167" s="12" t="s">
        <v>32</v>
      </c>
      <c r="AX167" s="12" t="s">
        <v>76</v>
      </c>
      <c r="AY167" s="156" t="s">
        <v>126</v>
      </c>
    </row>
    <row r="168" spans="2:51" s="12" customFormat="1" ht="10.199999999999999">
      <c r="B168" s="154"/>
      <c r="D168" s="155" t="s">
        <v>134</v>
      </c>
      <c r="E168" s="156" t="s">
        <v>1</v>
      </c>
      <c r="F168" s="157" t="s">
        <v>152</v>
      </c>
      <c r="H168" s="158">
        <v>12</v>
      </c>
      <c r="I168" s="159"/>
      <c r="L168" s="154"/>
      <c r="M168" s="160"/>
      <c r="T168" s="161"/>
      <c r="AT168" s="156" t="s">
        <v>134</v>
      </c>
      <c r="AU168" s="156" t="s">
        <v>103</v>
      </c>
      <c r="AV168" s="12" t="s">
        <v>103</v>
      </c>
      <c r="AW168" s="12" t="s">
        <v>32</v>
      </c>
      <c r="AX168" s="12" t="s">
        <v>76</v>
      </c>
      <c r="AY168" s="156" t="s">
        <v>126</v>
      </c>
    </row>
    <row r="169" spans="2:51" s="14" customFormat="1" ht="10.199999999999999">
      <c r="B169" s="168"/>
      <c r="D169" s="155" t="s">
        <v>134</v>
      </c>
      <c r="E169" s="169" t="s">
        <v>1</v>
      </c>
      <c r="F169" s="170" t="s">
        <v>153</v>
      </c>
      <c r="H169" s="171">
        <v>16.100000000000001</v>
      </c>
      <c r="I169" s="172"/>
      <c r="L169" s="168"/>
      <c r="M169" s="173"/>
      <c r="T169" s="174"/>
      <c r="AT169" s="169" t="s">
        <v>134</v>
      </c>
      <c r="AU169" s="169" t="s">
        <v>103</v>
      </c>
      <c r="AV169" s="14" t="s">
        <v>141</v>
      </c>
      <c r="AW169" s="14" t="s">
        <v>32</v>
      </c>
      <c r="AX169" s="14" t="s">
        <v>76</v>
      </c>
      <c r="AY169" s="169" t="s">
        <v>126</v>
      </c>
    </row>
    <row r="170" spans="2:51" s="13" customFormat="1" ht="10.199999999999999">
      <c r="B170" s="162"/>
      <c r="D170" s="155" t="s">
        <v>134</v>
      </c>
      <c r="E170" s="163" t="s">
        <v>1</v>
      </c>
      <c r="F170" s="164" t="s">
        <v>167</v>
      </c>
      <c r="H170" s="163" t="s">
        <v>1</v>
      </c>
      <c r="I170" s="165"/>
      <c r="L170" s="162"/>
      <c r="M170" s="166"/>
      <c r="T170" s="167"/>
      <c r="AT170" s="163" t="s">
        <v>134</v>
      </c>
      <c r="AU170" s="163" t="s">
        <v>103</v>
      </c>
      <c r="AV170" s="13" t="s">
        <v>81</v>
      </c>
      <c r="AW170" s="13" t="s">
        <v>32</v>
      </c>
      <c r="AX170" s="13" t="s">
        <v>76</v>
      </c>
      <c r="AY170" s="163" t="s">
        <v>126</v>
      </c>
    </row>
    <row r="171" spans="2:51" s="12" customFormat="1" ht="10.199999999999999">
      <c r="B171" s="154"/>
      <c r="D171" s="155" t="s">
        <v>134</v>
      </c>
      <c r="E171" s="156" t="s">
        <v>1</v>
      </c>
      <c r="F171" s="157" t="s">
        <v>150</v>
      </c>
      <c r="H171" s="158">
        <v>1.1499999999999999</v>
      </c>
      <c r="I171" s="159"/>
      <c r="L171" s="154"/>
      <c r="M171" s="160"/>
      <c r="T171" s="161"/>
      <c r="AT171" s="156" t="s">
        <v>134</v>
      </c>
      <c r="AU171" s="156" t="s">
        <v>103</v>
      </c>
      <c r="AV171" s="12" t="s">
        <v>103</v>
      </c>
      <c r="AW171" s="12" t="s">
        <v>32</v>
      </c>
      <c r="AX171" s="12" t="s">
        <v>76</v>
      </c>
      <c r="AY171" s="156" t="s">
        <v>126</v>
      </c>
    </row>
    <row r="172" spans="2:51" s="12" customFormat="1" ht="10.199999999999999">
      <c r="B172" s="154"/>
      <c r="D172" s="155" t="s">
        <v>134</v>
      </c>
      <c r="E172" s="156" t="s">
        <v>1</v>
      </c>
      <c r="F172" s="157" t="s">
        <v>156</v>
      </c>
      <c r="H172" s="158">
        <v>2.5</v>
      </c>
      <c r="I172" s="159"/>
      <c r="L172" s="154"/>
      <c r="M172" s="160"/>
      <c r="T172" s="161"/>
      <c r="AT172" s="156" t="s">
        <v>134</v>
      </c>
      <c r="AU172" s="156" t="s">
        <v>103</v>
      </c>
      <c r="AV172" s="12" t="s">
        <v>103</v>
      </c>
      <c r="AW172" s="12" t="s">
        <v>32</v>
      </c>
      <c r="AX172" s="12" t="s">
        <v>76</v>
      </c>
      <c r="AY172" s="156" t="s">
        <v>126</v>
      </c>
    </row>
    <row r="173" spans="2:51" s="12" customFormat="1" ht="10.199999999999999">
      <c r="B173" s="154"/>
      <c r="D173" s="155" t="s">
        <v>134</v>
      </c>
      <c r="E173" s="156" t="s">
        <v>1</v>
      </c>
      <c r="F173" s="157" t="s">
        <v>152</v>
      </c>
      <c r="H173" s="158">
        <v>12</v>
      </c>
      <c r="I173" s="159"/>
      <c r="L173" s="154"/>
      <c r="M173" s="160"/>
      <c r="T173" s="161"/>
      <c r="AT173" s="156" t="s">
        <v>134</v>
      </c>
      <c r="AU173" s="156" t="s">
        <v>103</v>
      </c>
      <c r="AV173" s="12" t="s">
        <v>103</v>
      </c>
      <c r="AW173" s="12" t="s">
        <v>32</v>
      </c>
      <c r="AX173" s="12" t="s">
        <v>76</v>
      </c>
      <c r="AY173" s="156" t="s">
        <v>126</v>
      </c>
    </row>
    <row r="174" spans="2:51" s="14" customFormat="1" ht="10.199999999999999">
      <c r="B174" s="168"/>
      <c r="D174" s="155" t="s">
        <v>134</v>
      </c>
      <c r="E174" s="169" t="s">
        <v>1</v>
      </c>
      <c r="F174" s="170" t="s">
        <v>153</v>
      </c>
      <c r="H174" s="171">
        <v>15.65</v>
      </c>
      <c r="I174" s="172"/>
      <c r="L174" s="168"/>
      <c r="M174" s="173"/>
      <c r="T174" s="174"/>
      <c r="AT174" s="169" t="s">
        <v>134</v>
      </c>
      <c r="AU174" s="169" t="s">
        <v>103</v>
      </c>
      <c r="AV174" s="14" t="s">
        <v>141</v>
      </c>
      <c r="AW174" s="14" t="s">
        <v>32</v>
      </c>
      <c r="AX174" s="14" t="s">
        <v>76</v>
      </c>
      <c r="AY174" s="169" t="s">
        <v>126</v>
      </c>
    </row>
    <row r="175" spans="2:51" s="13" customFormat="1" ht="10.199999999999999">
      <c r="B175" s="162"/>
      <c r="D175" s="155" t="s">
        <v>134</v>
      </c>
      <c r="E175" s="163" t="s">
        <v>1</v>
      </c>
      <c r="F175" s="164" t="s">
        <v>168</v>
      </c>
      <c r="H175" s="163" t="s">
        <v>1</v>
      </c>
      <c r="I175" s="165"/>
      <c r="L175" s="162"/>
      <c r="M175" s="166"/>
      <c r="T175" s="167"/>
      <c r="AT175" s="163" t="s">
        <v>134</v>
      </c>
      <c r="AU175" s="163" t="s">
        <v>103</v>
      </c>
      <c r="AV175" s="13" t="s">
        <v>81</v>
      </c>
      <c r="AW175" s="13" t="s">
        <v>32</v>
      </c>
      <c r="AX175" s="13" t="s">
        <v>76</v>
      </c>
      <c r="AY175" s="163" t="s">
        <v>126</v>
      </c>
    </row>
    <row r="176" spans="2:51" s="12" customFormat="1" ht="10.199999999999999">
      <c r="B176" s="154"/>
      <c r="D176" s="155" t="s">
        <v>134</v>
      </c>
      <c r="E176" s="156" t="s">
        <v>1</v>
      </c>
      <c r="F176" s="157" t="s">
        <v>169</v>
      </c>
      <c r="H176" s="158">
        <v>1.1000000000000001</v>
      </c>
      <c r="I176" s="159"/>
      <c r="L176" s="154"/>
      <c r="M176" s="160"/>
      <c r="T176" s="161"/>
      <c r="AT176" s="156" t="s">
        <v>134</v>
      </c>
      <c r="AU176" s="156" t="s">
        <v>103</v>
      </c>
      <c r="AV176" s="12" t="s">
        <v>103</v>
      </c>
      <c r="AW176" s="12" t="s">
        <v>32</v>
      </c>
      <c r="AX176" s="12" t="s">
        <v>76</v>
      </c>
      <c r="AY176" s="156" t="s">
        <v>126</v>
      </c>
    </row>
    <row r="177" spans="2:65" s="12" customFormat="1" ht="10.199999999999999">
      <c r="B177" s="154"/>
      <c r="D177" s="155" t="s">
        <v>134</v>
      </c>
      <c r="E177" s="156" t="s">
        <v>1</v>
      </c>
      <c r="F177" s="157" t="s">
        <v>170</v>
      </c>
      <c r="H177" s="158">
        <v>2</v>
      </c>
      <c r="I177" s="159"/>
      <c r="L177" s="154"/>
      <c r="M177" s="160"/>
      <c r="T177" s="161"/>
      <c r="AT177" s="156" t="s">
        <v>134</v>
      </c>
      <c r="AU177" s="156" t="s">
        <v>103</v>
      </c>
      <c r="AV177" s="12" t="s">
        <v>103</v>
      </c>
      <c r="AW177" s="12" t="s">
        <v>32</v>
      </c>
      <c r="AX177" s="12" t="s">
        <v>76</v>
      </c>
      <c r="AY177" s="156" t="s">
        <v>126</v>
      </c>
    </row>
    <row r="178" spans="2:65" s="12" customFormat="1" ht="10.199999999999999">
      <c r="B178" s="154"/>
      <c r="D178" s="155" t="s">
        <v>134</v>
      </c>
      <c r="E178" s="156" t="s">
        <v>1</v>
      </c>
      <c r="F178" s="157" t="s">
        <v>152</v>
      </c>
      <c r="H178" s="158">
        <v>12</v>
      </c>
      <c r="I178" s="159"/>
      <c r="L178" s="154"/>
      <c r="M178" s="160"/>
      <c r="T178" s="161"/>
      <c r="AT178" s="156" t="s">
        <v>134</v>
      </c>
      <c r="AU178" s="156" t="s">
        <v>103</v>
      </c>
      <c r="AV178" s="12" t="s">
        <v>103</v>
      </c>
      <c r="AW178" s="12" t="s">
        <v>32</v>
      </c>
      <c r="AX178" s="12" t="s">
        <v>76</v>
      </c>
      <c r="AY178" s="156" t="s">
        <v>126</v>
      </c>
    </row>
    <row r="179" spans="2:65" s="14" customFormat="1" ht="10.199999999999999">
      <c r="B179" s="168"/>
      <c r="D179" s="155" t="s">
        <v>134</v>
      </c>
      <c r="E179" s="169" t="s">
        <v>1</v>
      </c>
      <c r="F179" s="170" t="s">
        <v>153</v>
      </c>
      <c r="H179" s="171">
        <v>15.1</v>
      </c>
      <c r="I179" s="172"/>
      <c r="L179" s="168"/>
      <c r="M179" s="173"/>
      <c r="T179" s="174"/>
      <c r="AT179" s="169" t="s">
        <v>134</v>
      </c>
      <c r="AU179" s="169" t="s">
        <v>103</v>
      </c>
      <c r="AV179" s="14" t="s">
        <v>141</v>
      </c>
      <c r="AW179" s="14" t="s">
        <v>32</v>
      </c>
      <c r="AX179" s="14" t="s">
        <v>76</v>
      </c>
      <c r="AY179" s="169" t="s">
        <v>126</v>
      </c>
    </row>
    <row r="180" spans="2:65" s="13" customFormat="1" ht="10.199999999999999">
      <c r="B180" s="162"/>
      <c r="D180" s="155" t="s">
        <v>134</v>
      </c>
      <c r="E180" s="163" t="s">
        <v>1</v>
      </c>
      <c r="F180" s="164" t="s">
        <v>171</v>
      </c>
      <c r="H180" s="163" t="s">
        <v>1</v>
      </c>
      <c r="I180" s="165"/>
      <c r="L180" s="162"/>
      <c r="M180" s="166"/>
      <c r="T180" s="167"/>
      <c r="AT180" s="163" t="s">
        <v>134</v>
      </c>
      <c r="AU180" s="163" t="s">
        <v>103</v>
      </c>
      <c r="AV180" s="13" t="s">
        <v>81</v>
      </c>
      <c r="AW180" s="13" t="s">
        <v>32</v>
      </c>
      <c r="AX180" s="13" t="s">
        <v>76</v>
      </c>
      <c r="AY180" s="163" t="s">
        <v>126</v>
      </c>
    </row>
    <row r="181" spans="2:65" s="12" customFormat="1" ht="10.199999999999999">
      <c r="B181" s="154"/>
      <c r="D181" s="155" t="s">
        <v>134</v>
      </c>
      <c r="E181" s="156" t="s">
        <v>1</v>
      </c>
      <c r="F181" s="157" t="s">
        <v>155</v>
      </c>
      <c r="H181" s="158">
        <v>1.05</v>
      </c>
      <c r="I181" s="159"/>
      <c r="L181" s="154"/>
      <c r="M181" s="160"/>
      <c r="T181" s="161"/>
      <c r="AT181" s="156" t="s">
        <v>134</v>
      </c>
      <c r="AU181" s="156" t="s">
        <v>103</v>
      </c>
      <c r="AV181" s="12" t="s">
        <v>103</v>
      </c>
      <c r="AW181" s="12" t="s">
        <v>32</v>
      </c>
      <c r="AX181" s="12" t="s">
        <v>76</v>
      </c>
      <c r="AY181" s="156" t="s">
        <v>126</v>
      </c>
    </row>
    <row r="182" spans="2:65" s="12" customFormat="1" ht="10.199999999999999">
      <c r="B182" s="154"/>
      <c r="D182" s="155" t="s">
        <v>134</v>
      </c>
      <c r="E182" s="156" t="s">
        <v>1</v>
      </c>
      <c r="F182" s="157" t="s">
        <v>172</v>
      </c>
      <c r="H182" s="158">
        <v>2.1</v>
      </c>
      <c r="I182" s="159"/>
      <c r="L182" s="154"/>
      <c r="M182" s="160"/>
      <c r="T182" s="161"/>
      <c r="AT182" s="156" t="s">
        <v>134</v>
      </c>
      <c r="AU182" s="156" t="s">
        <v>103</v>
      </c>
      <c r="AV182" s="12" t="s">
        <v>103</v>
      </c>
      <c r="AW182" s="12" t="s">
        <v>32</v>
      </c>
      <c r="AX182" s="12" t="s">
        <v>76</v>
      </c>
      <c r="AY182" s="156" t="s">
        <v>126</v>
      </c>
    </row>
    <row r="183" spans="2:65" s="12" customFormat="1" ht="10.199999999999999">
      <c r="B183" s="154"/>
      <c r="D183" s="155" t="s">
        <v>134</v>
      </c>
      <c r="E183" s="156" t="s">
        <v>1</v>
      </c>
      <c r="F183" s="157" t="s">
        <v>152</v>
      </c>
      <c r="H183" s="158">
        <v>12</v>
      </c>
      <c r="I183" s="159"/>
      <c r="L183" s="154"/>
      <c r="M183" s="160"/>
      <c r="T183" s="161"/>
      <c r="AT183" s="156" t="s">
        <v>134</v>
      </c>
      <c r="AU183" s="156" t="s">
        <v>103</v>
      </c>
      <c r="AV183" s="12" t="s">
        <v>103</v>
      </c>
      <c r="AW183" s="12" t="s">
        <v>32</v>
      </c>
      <c r="AX183" s="12" t="s">
        <v>76</v>
      </c>
      <c r="AY183" s="156" t="s">
        <v>126</v>
      </c>
    </row>
    <row r="184" spans="2:65" s="14" customFormat="1" ht="10.199999999999999">
      <c r="B184" s="168"/>
      <c r="D184" s="155" t="s">
        <v>134</v>
      </c>
      <c r="E184" s="169" t="s">
        <v>1</v>
      </c>
      <c r="F184" s="170" t="s">
        <v>153</v>
      </c>
      <c r="H184" s="171">
        <v>15.15</v>
      </c>
      <c r="I184" s="172"/>
      <c r="L184" s="168"/>
      <c r="M184" s="173"/>
      <c r="T184" s="174"/>
      <c r="AT184" s="169" t="s">
        <v>134</v>
      </c>
      <c r="AU184" s="169" t="s">
        <v>103</v>
      </c>
      <c r="AV184" s="14" t="s">
        <v>141</v>
      </c>
      <c r="AW184" s="14" t="s">
        <v>32</v>
      </c>
      <c r="AX184" s="14" t="s">
        <v>76</v>
      </c>
      <c r="AY184" s="169" t="s">
        <v>126</v>
      </c>
    </row>
    <row r="185" spans="2:65" s="15" customFormat="1" ht="10.199999999999999">
      <c r="B185" s="175"/>
      <c r="D185" s="155" t="s">
        <v>134</v>
      </c>
      <c r="E185" s="176" t="s">
        <v>1</v>
      </c>
      <c r="F185" s="177" t="s">
        <v>173</v>
      </c>
      <c r="H185" s="178">
        <v>142.15</v>
      </c>
      <c r="I185" s="179"/>
      <c r="L185" s="175"/>
      <c r="M185" s="180"/>
      <c r="T185" s="181"/>
      <c r="AT185" s="176" t="s">
        <v>134</v>
      </c>
      <c r="AU185" s="176" t="s">
        <v>103</v>
      </c>
      <c r="AV185" s="15" t="s">
        <v>132</v>
      </c>
      <c r="AW185" s="15" t="s">
        <v>32</v>
      </c>
      <c r="AX185" s="15" t="s">
        <v>81</v>
      </c>
      <c r="AY185" s="176" t="s">
        <v>126</v>
      </c>
    </row>
    <row r="186" spans="2:65" s="1" customFormat="1" ht="24.15" customHeight="1">
      <c r="B186" s="32"/>
      <c r="C186" s="141" t="s">
        <v>132</v>
      </c>
      <c r="D186" s="141" t="s">
        <v>128</v>
      </c>
      <c r="E186" s="142" t="s">
        <v>174</v>
      </c>
      <c r="F186" s="143" t="s">
        <v>175</v>
      </c>
      <c r="G186" s="144" t="s">
        <v>131</v>
      </c>
      <c r="H186" s="145">
        <v>35.729999999999997</v>
      </c>
      <c r="I186" s="146"/>
      <c r="J186" s="147">
        <f>ROUND(I186*H186,2)</f>
        <v>0</v>
      </c>
      <c r="K186" s="148"/>
      <c r="L186" s="32"/>
      <c r="M186" s="149" t="s">
        <v>1</v>
      </c>
      <c r="N186" s="110" t="s">
        <v>42</v>
      </c>
      <c r="P186" s="150">
        <f>O186*H186</f>
        <v>0</v>
      </c>
      <c r="Q186" s="150">
        <v>3.8999999999999999E-4</v>
      </c>
      <c r="R186" s="150">
        <f>Q186*H186</f>
        <v>1.3934699999999998E-2</v>
      </c>
      <c r="S186" s="150">
        <v>1.0000000000000001E-5</v>
      </c>
      <c r="T186" s="151">
        <f>S186*H186</f>
        <v>3.5730000000000001E-4</v>
      </c>
      <c r="AR186" s="152" t="s">
        <v>132</v>
      </c>
      <c r="AT186" s="152" t="s">
        <v>128</v>
      </c>
      <c r="AU186" s="152" t="s">
        <v>103</v>
      </c>
      <c r="AY186" s="17" t="s">
        <v>126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7" t="s">
        <v>103</v>
      </c>
      <c r="BK186" s="153">
        <f>ROUND(I186*H186,2)</f>
        <v>0</v>
      </c>
      <c r="BL186" s="17" t="s">
        <v>132</v>
      </c>
      <c r="BM186" s="152" t="s">
        <v>176</v>
      </c>
    </row>
    <row r="187" spans="2:65" s="12" customFormat="1" ht="10.199999999999999">
      <c r="B187" s="154"/>
      <c r="D187" s="155" t="s">
        <v>134</v>
      </c>
      <c r="E187" s="156" t="s">
        <v>1</v>
      </c>
      <c r="F187" s="157" t="s">
        <v>177</v>
      </c>
      <c r="H187" s="158">
        <v>19.98</v>
      </c>
      <c r="I187" s="159"/>
      <c r="L187" s="154"/>
      <c r="M187" s="160"/>
      <c r="T187" s="161"/>
      <c r="AT187" s="156" t="s">
        <v>134</v>
      </c>
      <c r="AU187" s="156" t="s">
        <v>103</v>
      </c>
      <c r="AV187" s="12" t="s">
        <v>103</v>
      </c>
      <c r="AW187" s="12" t="s">
        <v>32</v>
      </c>
      <c r="AX187" s="12" t="s">
        <v>76</v>
      </c>
      <c r="AY187" s="156" t="s">
        <v>126</v>
      </c>
    </row>
    <row r="188" spans="2:65" s="12" customFormat="1" ht="10.199999999999999">
      <c r="B188" s="154"/>
      <c r="D188" s="155" t="s">
        <v>134</v>
      </c>
      <c r="E188" s="156" t="s">
        <v>1</v>
      </c>
      <c r="F188" s="157" t="s">
        <v>178</v>
      </c>
      <c r="H188" s="158">
        <v>15.75</v>
      </c>
      <c r="I188" s="159"/>
      <c r="L188" s="154"/>
      <c r="M188" s="160"/>
      <c r="T188" s="161"/>
      <c r="AT188" s="156" t="s">
        <v>134</v>
      </c>
      <c r="AU188" s="156" t="s">
        <v>103</v>
      </c>
      <c r="AV188" s="12" t="s">
        <v>103</v>
      </c>
      <c r="AW188" s="12" t="s">
        <v>32</v>
      </c>
      <c r="AX188" s="12" t="s">
        <v>76</v>
      </c>
      <c r="AY188" s="156" t="s">
        <v>126</v>
      </c>
    </row>
    <row r="189" spans="2:65" s="15" customFormat="1" ht="10.199999999999999">
      <c r="B189" s="175"/>
      <c r="D189" s="155" t="s">
        <v>134</v>
      </c>
      <c r="E189" s="176" t="s">
        <v>1</v>
      </c>
      <c r="F189" s="177" t="s">
        <v>173</v>
      </c>
      <c r="H189" s="178">
        <v>35.729999999999997</v>
      </c>
      <c r="I189" s="179"/>
      <c r="L189" s="175"/>
      <c r="M189" s="180"/>
      <c r="T189" s="181"/>
      <c r="AT189" s="176" t="s">
        <v>134</v>
      </c>
      <c r="AU189" s="176" t="s">
        <v>103</v>
      </c>
      <c r="AV189" s="15" t="s">
        <v>132</v>
      </c>
      <c r="AW189" s="15" t="s">
        <v>32</v>
      </c>
      <c r="AX189" s="15" t="s">
        <v>81</v>
      </c>
      <c r="AY189" s="176" t="s">
        <v>126</v>
      </c>
    </row>
    <row r="190" spans="2:65" s="1" customFormat="1" ht="16.5" customHeight="1">
      <c r="B190" s="32"/>
      <c r="C190" s="141" t="s">
        <v>179</v>
      </c>
      <c r="D190" s="141" t="s">
        <v>128</v>
      </c>
      <c r="E190" s="142" t="s">
        <v>180</v>
      </c>
      <c r="F190" s="143" t="s">
        <v>181</v>
      </c>
      <c r="G190" s="144" t="s">
        <v>131</v>
      </c>
      <c r="H190" s="145">
        <v>414.32100000000003</v>
      </c>
      <c r="I190" s="146"/>
      <c r="J190" s="147">
        <f>ROUND(I190*H190,2)</f>
        <v>0</v>
      </c>
      <c r="K190" s="148"/>
      <c r="L190" s="32"/>
      <c r="M190" s="149" t="s">
        <v>1</v>
      </c>
      <c r="N190" s="110" t="s">
        <v>42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132</v>
      </c>
      <c r="AT190" s="152" t="s">
        <v>128</v>
      </c>
      <c r="AU190" s="152" t="s">
        <v>103</v>
      </c>
      <c r="AY190" s="17" t="s">
        <v>126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7" t="s">
        <v>103</v>
      </c>
      <c r="BK190" s="153">
        <f>ROUND(I190*H190,2)</f>
        <v>0</v>
      </c>
      <c r="BL190" s="17" t="s">
        <v>132</v>
      </c>
      <c r="BM190" s="152" t="s">
        <v>182</v>
      </c>
    </row>
    <row r="191" spans="2:65" s="1" customFormat="1" ht="16.5" customHeight="1">
      <c r="B191" s="32"/>
      <c r="C191" s="141" t="s">
        <v>143</v>
      </c>
      <c r="D191" s="141" t="s">
        <v>128</v>
      </c>
      <c r="E191" s="142" t="s">
        <v>183</v>
      </c>
      <c r="F191" s="143" t="s">
        <v>184</v>
      </c>
      <c r="G191" s="144" t="s">
        <v>131</v>
      </c>
      <c r="H191" s="145">
        <v>414.32100000000003</v>
      </c>
      <c r="I191" s="146"/>
      <c r="J191" s="147">
        <f>ROUND(I191*H191,2)</f>
        <v>0</v>
      </c>
      <c r="K191" s="148"/>
      <c r="L191" s="32"/>
      <c r="M191" s="149" t="s">
        <v>1</v>
      </c>
      <c r="N191" s="110" t="s">
        <v>42</v>
      </c>
      <c r="P191" s="150">
        <f>O191*H191</f>
        <v>0</v>
      </c>
      <c r="Q191" s="150">
        <v>2.5999999999999998E-4</v>
      </c>
      <c r="R191" s="150">
        <f>Q191*H191</f>
        <v>0.10772345999999999</v>
      </c>
      <c r="S191" s="150">
        <v>0</v>
      </c>
      <c r="T191" s="151">
        <f>S191*H191</f>
        <v>0</v>
      </c>
      <c r="AR191" s="152" t="s">
        <v>132</v>
      </c>
      <c r="AT191" s="152" t="s">
        <v>128</v>
      </c>
      <c r="AU191" s="152" t="s">
        <v>103</v>
      </c>
      <c r="AY191" s="17" t="s">
        <v>126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7" t="s">
        <v>103</v>
      </c>
      <c r="BK191" s="153">
        <f>ROUND(I191*H191,2)</f>
        <v>0</v>
      </c>
      <c r="BL191" s="17" t="s">
        <v>132</v>
      </c>
      <c r="BM191" s="152" t="s">
        <v>185</v>
      </c>
    </row>
    <row r="192" spans="2:65" s="13" customFormat="1" ht="10.199999999999999">
      <c r="B192" s="162"/>
      <c r="D192" s="155" t="s">
        <v>134</v>
      </c>
      <c r="E192" s="163" t="s">
        <v>1</v>
      </c>
      <c r="F192" s="164" t="s">
        <v>149</v>
      </c>
      <c r="H192" s="163" t="s">
        <v>1</v>
      </c>
      <c r="I192" s="165"/>
      <c r="L192" s="162"/>
      <c r="M192" s="166"/>
      <c r="T192" s="167"/>
      <c r="AT192" s="163" t="s">
        <v>134</v>
      </c>
      <c r="AU192" s="163" t="s">
        <v>103</v>
      </c>
      <c r="AV192" s="13" t="s">
        <v>81</v>
      </c>
      <c r="AW192" s="13" t="s">
        <v>32</v>
      </c>
      <c r="AX192" s="13" t="s">
        <v>76</v>
      </c>
      <c r="AY192" s="163" t="s">
        <v>126</v>
      </c>
    </row>
    <row r="193" spans="2:51" s="12" customFormat="1" ht="10.199999999999999">
      <c r="B193" s="154"/>
      <c r="D193" s="155" t="s">
        <v>134</v>
      </c>
      <c r="E193" s="156" t="s">
        <v>1</v>
      </c>
      <c r="F193" s="157" t="s">
        <v>186</v>
      </c>
      <c r="H193" s="158">
        <v>21.131</v>
      </c>
      <c r="I193" s="159"/>
      <c r="L193" s="154"/>
      <c r="M193" s="160"/>
      <c r="T193" s="161"/>
      <c r="AT193" s="156" t="s">
        <v>134</v>
      </c>
      <c r="AU193" s="156" t="s">
        <v>103</v>
      </c>
      <c r="AV193" s="12" t="s">
        <v>103</v>
      </c>
      <c r="AW193" s="12" t="s">
        <v>32</v>
      </c>
      <c r="AX193" s="12" t="s">
        <v>76</v>
      </c>
      <c r="AY193" s="156" t="s">
        <v>126</v>
      </c>
    </row>
    <row r="194" spans="2:51" s="12" customFormat="1" ht="10.199999999999999">
      <c r="B194" s="154"/>
      <c r="D194" s="155" t="s">
        <v>134</v>
      </c>
      <c r="E194" s="156" t="s">
        <v>1</v>
      </c>
      <c r="F194" s="157" t="s">
        <v>187</v>
      </c>
      <c r="H194" s="158">
        <v>22.577999999999999</v>
      </c>
      <c r="I194" s="159"/>
      <c r="L194" s="154"/>
      <c r="M194" s="160"/>
      <c r="T194" s="161"/>
      <c r="AT194" s="156" t="s">
        <v>134</v>
      </c>
      <c r="AU194" s="156" t="s">
        <v>103</v>
      </c>
      <c r="AV194" s="12" t="s">
        <v>103</v>
      </c>
      <c r="AW194" s="12" t="s">
        <v>32</v>
      </c>
      <c r="AX194" s="12" t="s">
        <v>76</v>
      </c>
      <c r="AY194" s="156" t="s">
        <v>126</v>
      </c>
    </row>
    <row r="195" spans="2:51" s="12" customFormat="1" ht="10.199999999999999">
      <c r="B195" s="154"/>
      <c r="D195" s="155" t="s">
        <v>134</v>
      </c>
      <c r="E195" s="156" t="s">
        <v>1</v>
      </c>
      <c r="F195" s="157" t="s">
        <v>188</v>
      </c>
      <c r="H195" s="158">
        <v>12.595000000000001</v>
      </c>
      <c r="I195" s="159"/>
      <c r="L195" s="154"/>
      <c r="M195" s="160"/>
      <c r="T195" s="161"/>
      <c r="AT195" s="156" t="s">
        <v>134</v>
      </c>
      <c r="AU195" s="156" t="s">
        <v>103</v>
      </c>
      <c r="AV195" s="12" t="s">
        <v>103</v>
      </c>
      <c r="AW195" s="12" t="s">
        <v>32</v>
      </c>
      <c r="AX195" s="12" t="s">
        <v>76</v>
      </c>
      <c r="AY195" s="156" t="s">
        <v>126</v>
      </c>
    </row>
    <row r="196" spans="2:51" s="12" customFormat="1" ht="10.199999999999999">
      <c r="B196" s="154"/>
      <c r="D196" s="155" t="s">
        <v>134</v>
      </c>
      <c r="E196" s="156" t="s">
        <v>1</v>
      </c>
      <c r="F196" s="157" t="s">
        <v>189</v>
      </c>
      <c r="H196" s="158">
        <v>1</v>
      </c>
      <c r="I196" s="159"/>
      <c r="L196" s="154"/>
      <c r="M196" s="160"/>
      <c r="T196" s="161"/>
      <c r="AT196" s="156" t="s">
        <v>134</v>
      </c>
      <c r="AU196" s="156" t="s">
        <v>103</v>
      </c>
      <c r="AV196" s="12" t="s">
        <v>103</v>
      </c>
      <c r="AW196" s="12" t="s">
        <v>32</v>
      </c>
      <c r="AX196" s="12" t="s">
        <v>76</v>
      </c>
      <c r="AY196" s="156" t="s">
        <v>126</v>
      </c>
    </row>
    <row r="197" spans="2:51" s="12" customFormat="1" ht="10.199999999999999">
      <c r="B197" s="154"/>
      <c r="D197" s="155" t="s">
        <v>134</v>
      </c>
      <c r="E197" s="156" t="s">
        <v>1</v>
      </c>
      <c r="F197" s="157" t="s">
        <v>190</v>
      </c>
      <c r="H197" s="158">
        <v>-2.16</v>
      </c>
      <c r="I197" s="159"/>
      <c r="L197" s="154"/>
      <c r="M197" s="160"/>
      <c r="T197" s="161"/>
      <c r="AT197" s="156" t="s">
        <v>134</v>
      </c>
      <c r="AU197" s="156" t="s">
        <v>103</v>
      </c>
      <c r="AV197" s="12" t="s">
        <v>103</v>
      </c>
      <c r="AW197" s="12" t="s">
        <v>32</v>
      </c>
      <c r="AX197" s="12" t="s">
        <v>76</v>
      </c>
      <c r="AY197" s="156" t="s">
        <v>126</v>
      </c>
    </row>
    <row r="198" spans="2:51" s="12" customFormat="1" ht="10.199999999999999">
      <c r="B198" s="154"/>
      <c r="D198" s="155" t="s">
        <v>134</v>
      </c>
      <c r="E198" s="156" t="s">
        <v>1</v>
      </c>
      <c r="F198" s="157" t="s">
        <v>191</v>
      </c>
      <c r="H198" s="158">
        <v>1.8</v>
      </c>
      <c r="I198" s="159"/>
      <c r="L198" s="154"/>
      <c r="M198" s="160"/>
      <c r="T198" s="161"/>
      <c r="AT198" s="156" t="s">
        <v>134</v>
      </c>
      <c r="AU198" s="156" t="s">
        <v>103</v>
      </c>
      <c r="AV198" s="12" t="s">
        <v>103</v>
      </c>
      <c r="AW198" s="12" t="s">
        <v>32</v>
      </c>
      <c r="AX198" s="12" t="s">
        <v>76</v>
      </c>
      <c r="AY198" s="156" t="s">
        <v>126</v>
      </c>
    </row>
    <row r="199" spans="2:51" s="14" customFormat="1" ht="10.199999999999999">
      <c r="B199" s="168"/>
      <c r="D199" s="155" t="s">
        <v>134</v>
      </c>
      <c r="E199" s="169" t="s">
        <v>1</v>
      </c>
      <c r="F199" s="170" t="s">
        <v>153</v>
      </c>
      <c r="H199" s="171">
        <v>56.944000000000003</v>
      </c>
      <c r="I199" s="172"/>
      <c r="L199" s="168"/>
      <c r="M199" s="173"/>
      <c r="T199" s="174"/>
      <c r="AT199" s="169" t="s">
        <v>134</v>
      </c>
      <c r="AU199" s="169" t="s">
        <v>103</v>
      </c>
      <c r="AV199" s="14" t="s">
        <v>141</v>
      </c>
      <c r="AW199" s="14" t="s">
        <v>32</v>
      </c>
      <c r="AX199" s="14" t="s">
        <v>76</v>
      </c>
      <c r="AY199" s="169" t="s">
        <v>126</v>
      </c>
    </row>
    <row r="200" spans="2:51" s="13" customFormat="1" ht="10.199999999999999">
      <c r="B200" s="162"/>
      <c r="D200" s="155" t="s">
        <v>134</v>
      </c>
      <c r="E200" s="163" t="s">
        <v>1</v>
      </c>
      <c r="F200" s="164" t="s">
        <v>154</v>
      </c>
      <c r="H200" s="163" t="s">
        <v>1</v>
      </c>
      <c r="I200" s="165"/>
      <c r="L200" s="162"/>
      <c r="M200" s="166"/>
      <c r="T200" s="167"/>
      <c r="AT200" s="163" t="s">
        <v>134</v>
      </c>
      <c r="AU200" s="163" t="s">
        <v>103</v>
      </c>
      <c r="AV200" s="13" t="s">
        <v>81</v>
      </c>
      <c r="AW200" s="13" t="s">
        <v>32</v>
      </c>
      <c r="AX200" s="13" t="s">
        <v>76</v>
      </c>
      <c r="AY200" s="163" t="s">
        <v>126</v>
      </c>
    </row>
    <row r="201" spans="2:51" s="12" customFormat="1" ht="10.199999999999999">
      <c r="B201" s="154"/>
      <c r="D201" s="155" t="s">
        <v>134</v>
      </c>
      <c r="E201" s="156" t="s">
        <v>1</v>
      </c>
      <c r="F201" s="157" t="s">
        <v>192</v>
      </c>
      <c r="H201" s="158">
        <v>17.193999999999999</v>
      </c>
      <c r="I201" s="159"/>
      <c r="L201" s="154"/>
      <c r="M201" s="160"/>
      <c r="T201" s="161"/>
      <c r="AT201" s="156" t="s">
        <v>134</v>
      </c>
      <c r="AU201" s="156" t="s">
        <v>103</v>
      </c>
      <c r="AV201" s="12" t="s">
        <v>103</v>
      </c>
      <c r="AW201" s="12" t="s">
        <v>32</v>
      </c>
      <c r="AX201" s="12" t="s">
        <v>76</v>
      </c>
      <c r="AY201" s="156" t="s">
        <v>126</v>
      </c>
    </row>
    <row r="202" spans="2:51" s="12" customFormat="1" ht="10.199999999999999">
      <c r="B202" s="154"/>
      <c r="D202" s="155" t="s">
        <v>134</v>
      </c>
      <c r="E202" s="156" t="s">
        <v>1</v>
      </c>
      <c r="F202" s="157" t="s">
        <v>193</v>
      </c>
      <c r="H202" s="158">
        <v>21.018999999999998</v>
      </c>
      <c r="I202" s="159"/>
      <c r="L202" s="154"/>
      <c r="M202" s="160"/>
      <c r="T202" s="161"/>
      <c r="AT202" s="156" t="s">
        <v>134</v>
      </c>
      <c r="AU202" s="156" t="s">
        <v>103</v>
      </c>
      <c r="AV202" s="12" t="s">
        <v>103</v>
      </c>
      <c r="AW202" s="12" t="s">
        <v>32</v>
      </c>
      <c r="AX202" s="12" t="s">
        <v>76</v>
      </c>
      <c r="AY202" s="156" t="s">
        <v>126</v>
      </c>
    </row>
    <row r="203" spans="2:51" s="12" customFormat="1" ht="10.199999999999999">
      <c r="B203" s="154"/>
      <c r="D203" s="155" t="s">
        <v>134</v>
      </c>
      <c r="E203" s="156" t="s">
        <v>1</v>
      </c>
      <c r="F203" s="157" t="s">
        <v>194</v>
      </c>
      <c r="H203" s="158">
        <v>8.5500000000000007</v>
      </c>
      <c r="I203" s="159"/>
      <c r="L203" s="154"/>
      <c r="M203" s="160"/>
      <c r="T203" s="161"/>
      <c r="AT203" s="156" t="s">
        <v>134</v>
      </c>
      <c r="AU203" s="156" t="s">
        <v>103</v>
      </c>
      <c r="AV203" s="12" t="s">
        <v>103</v>
      </c>
      <c r="AW203" s="12" t="s">
        <v>32</v>
      </c>
      <c r="AX203" s="12" t="s">
        <v>76</v>
      </c>
      <c r="AY203" s="156" t="s">
        <v>126</v>
      </c>
    </row>
    <row r="204" spans="2:51" s="12" customFormat="1" ht="10.199999999999999">
      <c r="B204" s="154"/>
      <c r="D204" s="155" t="s">
        <v>134</v>
      </c>
      <c r="E204" s="156" t="s">
        <v>1</v>
      </c>
      <c r="F204" s="157" t="s">
        <v>190</v>
      </c>
      <c r="H204" s="158">
        <v>-2.16</v>
      </c>
      <c r="I204" s="159"/>
      <c r="L204" s="154"/>
      <c r="M204" s="160"/>
      <c r="T204" s="161"/>
      <c r="AT204" s="156" t="s">
        <v>134</v>
      </c>
      <c r="AU204" s="156" t="s">
        <v>103</v>
      </c>
      <c r="AV204" s="12" t="s">
        <v>103</v>
      </c>
      <c r="AW204" s="12" t="s">
        <v>32</v>
      </c>
      <c r="AX204" s="12" t="s">
        <v>76</v>
      </c>
      <c r="AY204" s="156" t="s">
        <v>126</v>
      </c>
    </row>
    <row r="205" spans="2:51" s="12" customFormat="1" ht="10.199999999999999">
      <c r="B205" s="154"/>
      <c r="D205" s="155" t="s">
        <v>134</v>
      </c>
      <c r="E205" s="156" t="s">
        <v>1</v>
      </c>
      <c r="F205" s="157" t="s">
        <v>191</v>
      </c>
      <c r="H205" s="158">
        <v>1.8</v>
      </c>
      <c r="I205" s="159"/>
      <c r="L205" s="154"/>
      <c r="M205" s="160"/>
      <c r="T205" s="161"/>
      <c r="AT205" s="156" t="s">
        <v>134</v>
      </c>
      <c r="AU205" s="156" t="s">
        <v>103</v>
      </c>
      <c r="AV205" s="12" t="s">
        <v>103</v>
      </c>
      <c r="AW205" s="12" t="s">
        <v>32</v>
      </c>
      <c r="AX205" s="12" t="s">
        <v>76</v>
      </c>
      <c r="AY205" s="156" t="s">
        <v>126</v>
      </c>
    </row>
    <row r="206" spans="2:51" s="14" customFormat="1" ht="10.199999999999999">
      <c r="B206" s="168"/>
      <c r="D206" s="155" t="s">
        <v>134</v>
      </c>
      <c r="E206" s="169" t="s">
        <v>1</v>
      </c>
      <c r="F206" s="170" t="s">
        <v>153</v>
      </c>
      <c r="H206" s="171">
        <v>46.402999999999999</v>
      </c>
      <c r="I206" s="172"/>
      <c r="L206" s="168"/>
      <c r="M206" s="173"/>
      <c r="T206" s="174"/>
      <c r="AT206" s="169" t="s">
        <v>134</v>
      </c>
      <c r="AU206" s="169" t="s">
        <v>103</v>
      </c>
      <c r="AV206" s="14" t="s">
        <v>141</v>
      </c>
      <c r="AW206" s="14" t="s">
        <v>32</v>
      </c>
      <c r="AX206" s="14" t="s">
        <v>76</v>
      </c>
      <c r="AY206" s="169" t="s">
        <v>126</v>
      </c>
    </row>
    <row r="207" spans="2:51" s="13" customFormat="1" ht="10.199999999999999">
      <c r="B207" s="162"/>
      <c r="D207" s="155" t="s">
        <v>134</v>
      </c>
      <c r="E207" s="163" t="s">
        <v>1</v>
      </c>
      <c r="F207" s="164" t="s">
        <v>157</v>
      </c>
      <c r="H207" s="163" t="s">
        <v>1</v>
      </c>
      <c r="I207" s="165"/>
      <c r="L207" s="162"/>
      <c r="M207" s="166"/>
      <c r="T207" s="167"/>
      <c r="AT207" s="163" t="s">
        <v>134</v>
      </c>
      <c r="AU207" s="163" t="s">
        <v>103</v>
      </c>
      <c r="AV207" s="13" t="s">
        <v>81</v>
      </c>
      <c r="AW207" s="13" t="s">
        <v>32</v>
      </c>
      <c r="AX207" s="13" t="s">
        <v>76</v>
      </c>
      <c r="AY207" s="163" t="s">
        <v>126</v>
      </c>
    </row>
    <row r="208" spans="2:51" s="12" customFormat="1" ht="10.199999999999999">
      <c r="B208" s="154"/>
      <c r="D208" s="155" t="s">
        <v>134</v>
      </c>
      <c r="E208" s="156" t="s">
        <v>1</v>
      </c>
      <c r="F208" s="157" t="s">
        <v>195</v>
      </c>
      <c r="H208" s="158">
        <v>25.381</v>
      </c>
      <c r="I208" s="159"/>
      <c r="L208" s="154"/>
      <c r="M208" s="160"/>
      <c r="T208" s="161"/>
      <c r="AT208" s="156" t="s">
        <v>134</v>
      </c>
      <c r="AU208" s="156" t="s">
        <v>103</v>
      </c>
      <c r="AV208" s="12" t="s">
        <v>103</v>
      </c>
      <c r="AW208" s="12" t="s">
        <v>32</v>
      </c>
      <c r="AX208" s="12" t="s">
        <v>76</v>
      </c>
      <c r="AY208" s="156" t="s">
        <v>126</v>
      </c>
    </row>
    <row r="209" spans="2:51" s="12" customFormat="1" ht="10.199999999999999">
      <c r="B209" s="154"/>
      <c r="D209" s="155" t="s">
        <v>134</v>
      </c>
      <c r="E209" s="156" t="s">
        <v>1</v>
      </c>
      <c r="F209" s="157" t="s">
        <v>196</v>
      </c>
      <c r="H209" s="158">
        <v>25.222999999999999</v>
      </c>
      <c r="I209" s="159"/>
      <c r="L209" s="154"/>
      <c r="M209" s="160"/>
      <c r="T209" s="161"/>
      <c r="AT209" s="156" t="s">
        <v>134</v>
      </c>
      <c r="AU209" s="156" t="s">
        <v>103</v>
      </c>
      <c r="AV209" s="12" t="s">
        <v>103</v>
      </c>
      <c r="AW209" s="12" t="s">
        <v>32</v>
      </c>
      <c r="AX209" s="12" t="s">
        <v>76</v>
      </c>
      <c r="AY209" s="156" t="s">
        <v>126</v>
      </c>
    </row>
    <row r="210" spans="2:51" s="12" customFormat="1" ht="10.199999999999999">
      <c r="B210" s="154"/>
      <c r="D210" s="155" t="s">
        <v>134</v>
      </c>
      <c r="E210" s="156" t="s">
        <v>1</v>
      </c>
      <c r="F210" s="157" t="s">
        <v>197</v>
      </c>
      <c r="H210" s="158">
        <v>14.32</v>
      </c>
      <c r="I210" s="159"/>
      <c r="L210" s="154"/>
      <c r="M210" s="160"/>
      <c r="T210" s="161"/>
      <c r="AT210" s="156" t="s">
        <v>134</v>
      </c>
      <c r="AU210" s="156" t="s">
        <v>103</v>
      </c>
      <c r="AV210" s="12" t="s">
        <v>103</v>
      </c>
      <c r="AW210" s="12" t="s">
        <v>32</v>
      </c>
      <c r="AX210" s="12" t="s">
        <v>76</v>
      </c>
      <c r="AY210" s="156" t="s">
        <v>126</v>
      </c>
    </row>
    <row r="211" spans="2:51" s="12" customFormat="1" ht="10.199999999999999">
      <c r="B211" s="154"/>
      <c r="D211" s="155" t="s">
        <v>134</v>
      </c>
      <c r="E211" s="156" t="s">
        <v>1</v>
      </c>
      <c r="F211" s="157" t="s">
        <v>190</v>
      </c>
      <c r="H211" s="158">
        <v>-2.16</v>
      </c>
      <c r="I211" s="159"/>
      <c r="L211" s="154"/>
      <c r="M211" s="160"/>
      <c r="T211" s="161"/>
      <c r="AT211" s="156" t="s">
        <v>134</v>
      </c>
      <c r="AU211" s="156" t="s">
        <v>103</v>
      </c>
      <c r="AV211" s="12" t="s">
        <v>103</v>
      </c>
      <c r="AW211" s="12" t="s">
        <v>32</v>
      </c>
      <c r="AX211" s="12" t="s">
        <v>76</v>
      </c>
      <c r="AY211" s="156" t="s">
        <v>126</v>
      </c>
    </row>
    <row r="212" spans="2:51" s="12" customFormat="1" ht="10.199999999999999">
      <c r="B212" s="154"/>
      <c r="D212" s="155" t="s">
        <v>134</v>
      </c>
      <c r="E212" s="156" t="s">
        <v>1</v>
      </c>
      <c r="F212" s="157" t="s">
        <v>191</v>
      </c>
      <c r="H212" s="158">
        <v>1.8</v>
      </c>
      <c r="I212" s="159"/>
      <c r="L212" s="154"/>
      <c r="M212" s="160"/>
      <c r="T212" s="161"/>
      <c r="AT212" s="156" t="s">
        <v>134</v>
      </c>
      <c r="AU212" s="156" t="s">
        <v>103</v>
      </c>
      <c r="AV212" s="12" t="s">
        <v>103</v>
      </c>
      <c r="AW212" s="12" t="s">
        <v>32</v>
      </c>
      <c r="AX212" s="12" t="s">
        <v>76</v>
      </c>
      <c r="AY212" s="156" t="s">
        <v>126</v>
      </c>
    </row>
    <row r="213" spans="2:51" s="14" customFormat="1" ht="10.199999999999999">
      <c r="B213" s="168"/>
      <c r="D213" s="155" t="s">
        <v>134</v>
      </c>
      <c r="E213" s="169" t="s">
        <v>1</v>
      </c>
      <c r="F213" s="170" t="s">
        <v>153</v>
      </c>
      <c r="H213" s="171">
        <v>64.563999999999993</v>
      </c>
      <c r="I213" s="172"/>
      <c r="L213" s="168"/>
      <c r="M213" s="173"/>
      <c r="T213" s="174"/>
      <c r="AT213" s="169" t="s">
        <v>134</v>
      </c>
      <c r="AU213" s="169" t="s">
        <v>103</v>
      </c>
      <c r="AV213" s="14" t="s">
        <v>141</v>
      </c>
      <c r="AW213" s="14" t="s">
        <v>32</v>
      </c>
      <c r="AX213" s="14" t="s">
        <v>76</v>
      </c>
      <c r="AY213" s="169" t="s">
        <v>126</v>
      </c>
    </row>
    <row r="214" spans="2:51" s="13" customFormat="1" ht="10.199999999999999">
      <c r="B214" s="162"/>
      <c r="D214" s="155" t="s">
        <v>134</v>
      </c>
      <c r="E214" s="163" t="s">
        <v>1</v>
      </c>
      <c r="F214" s="164" t="s">
        <v>160</v>
      </c>
      <c r="H214" s="163" t="s">
        <v>1</v>
      </c>
      <c r="I214" s="165"/>
      <c r="L214" s="162"/>
      <c r="M214" s="166"/>
      <c r="T214" s="167"/>
      <c r="AT214" s="163" t="s">
        <v>134</v>
      </c>
      <c r="AU214" s="163" t="s">
        <v>103</v>
      </c>
      <c r="AV214" s="13" t="s">
        <v>81</v>
      </c>
      <c r="AW214" s="13" t="s">
        <v>32</v>
      </c>
      <c r="AX214" s="13" t="s">
        <v>76</v>
      </c>
      <c r="AY214" s="163" t="s">
        <v>126</v>
      </c>
    </row>
    <row r="215" spans="2:51" s="12" customFormat="1" ht="10.199999999999999">
      <c r="B215" s="154"/>
      <c r="D215" s="155" t="s">
        <v>134</v>
      </c>
      <c r="E215" s="156" t="s">
        <v>1</v>
      </c>
      <c r="F215" s="157" t="s">
        <v>198</v>
      </c>
      <c r="H215" s="158">
        <v>22.54</v>
      </c>
      <c r="I215" s="159"/>
      <c r="L215" s="154"/>
      <c r="M215" s="160"/>
      <c r="T215" s="161"/>
      <c r="AT215" s="156" t="s">
        <v>134</v>
      </c>
      <c r="AU215" s="156" t="s">
        <v>103</v>
      </c>
      <c r="AV215" s="12" t="s">
        <v>103</v>
      </c>
      <c r="AW215" s="12" t="s">
        <v>32</v>
      </c>
      <c r="AX215" s="12" t="s">
        <v>76</v>
      </c>
      <c r="AY215" s="156" t="s">
        <v>126</v>
      </c>
    </row>
    <row r="216" spans="2:51" s="12" customFormat="1" ht="10.199999999999999">
      <c r="B216" s="154"/>
      <c r="D216" s="155" t="s">
        <v>134</v>
      </c>
      <c r="E216" s="156" t="s">
        <v>1</v>
      </c>
      <c r="F216" s="157" t="s">
        <v>199</v>
      </c>
      <c r="H216" s="158">
        <v>23.983000000000001</v>
      </c>
      <c r="I216" s="159"/>
      <c r="L216" s="154"/>
      <c r="M216" s="160"/>
      <c r="T216" s="161"/>
      <c r="AT216" s="156" t="s">
        <v>134</v>
      </c>
      <c r="AU216" s="156" t="s">
        <v>103</v>
      </c>
      <c r="AV216" s="12" t="s">
        <v>103</v>
      </c>
      <c r="AW216" s="12" t="s">
        <v>32</v>
      </c>
      <c r="AX216" s="12" t="s">
        <v>76</v>
      </c>
      <c r="AY216" s="156" t="s">
        <v>126</v>
      </c>
    </row>
    <row r="217" spans="2:51" s="12" customFormat="1" ht="10.199999999999999">
      <c r="B217" s="154"/>
      <c r="D217" s="155" t="s">
        <v>134</v>
      </c>
      <c r="E217" s="156" t="s">
        <v>1</v>
      </c>
      <c r="F217" s="157" t="s">
        <v>190</v>
      </c>
      <c r="H217" s="158">
        <v>-2.16</v>
      </c>
      <c r="I217" s="159"/>
      <c r="L217" s="154"/>
      <c r="M217" s="160"/>
      <c r="T217" s="161"/>
      <c r="AT217" s="156" t="s">
        <v>134</v>
      </c>
      <c r="AU217" s="156" t="s">
        <v>103</v>
      </c>
      <c r="AV217" s="12" t="s">
        <v>103</v>
      </c>
      <c r="AW217" s="12" t="s">
        <v>32</v>
      </c>
      <c r="AX217" s="12" t="s">
        <v>76</v>
      </c>
      <c r="AY217" s="156" t="s">
        <v>126</v>
      </c>
    </row>
    <row r="218" spans="2:51" s="12" customFormat="1" ht="10.199999999999999">
      <c r="B218" s="154"/>
      <c r="D218" s="155" t="s">
        <v>134</v>
      </c>
      <c r="E218" s="156" t="s">
        <v>1</v>
      </c>
      <c r="F218" s="157" t="s">
        <v>191</v>
      </c>
      <c r="H218" s="158">
        <v>1.8</v>
      </c>
      <c r="I218" s="159"/>
      <c r="L218" s="154"/>
      <c r="M218" s="160"/>
      <c r="T218" s="161"/>
      <c r="AT218" s="156" t="s">
        <v>134</v>
      </c>
      <c r="AU218" s="156" t="s">
        <v>103</v>
      </c>
      <c r="AV218" s="12" t="s">
        <v>103</v>
      </c>
      <c r="AW218" s="12" t="s">
        <v>32</v>
      </c>
      <c r="AX218" s="12" t="s">
        <v>76</v>
      </c>
      <c r="AY218" s="156" t="s">
        <v>126</v>
      </c>
    </row>
    <row r="219" spans="2:51" s="14" customFormat="1" ht="10.199999999999999">
      <c r="B219" s="168"/>
      <c r="D219" s="155" t="s">
        <v>134</v>
      </c>
      <c r="E219" s="169" t="s">
        <v>1</v>
      </c>
      <c r="F219" s="170" t="s">
        <v>153</v>
      </c>
      <c r="H219" s="171">
        <v>46.162999999999997</v>
      </c>
      <c r="I219" s="172"/>
      <c r="L219" s="168"/>
      <c r="M219" s="173"/>
      <c r="T219" s="174"/>
      <c r="AT219" s="169" t="s">
        <v>134</v>
      </c>
      <c r="AU219" s="169" t="s">
        <v>103</v>
      </c>
      <c r="AV219" s="14" t="s">
        <v>141</v>
      </c>
      <c r="AW219" s="14" t="s">
        <v>32</v>
      </c>
      <c r="AX219" s="14" t="s">
        <v>76</v>
      </c>
      <c r="AY219" s="169" t="s">
        <v>126</v>
      </c>
    </row>
    <row r="220" spans="2:51" s="13" customFormat="1" ht="10.199999999999999">
      <c r="B220" s="162"/>
      <c r="D220" s="155" t="s">
        <v>134</v>
      </c>
      <c r="E220" s="163" t="s">
        <v>1</v>
      </c>
      <c r="F220" s="164" t="s">
        <v>163</v>
      </c>
      <c r="H220" s="163" t="s">
        <v>1</v>
      </c>
      <c r="I220" s="165"/>
      <c r="L220" s="162"/>
      <c r="M220" s="166"/>
      <c r="T220" s="167"/>
      <c r="AT220" s="163" t="s">
        <v>134</v>
      </c>
      <c r="AU220" s="163" t="s">
        <v>103</v>
      </c>
      <c r="AV220" s="13" t="s">
        <v>81</v>
      </c>
      <c r="AW220" s="13" t="s">
        <v>32</v>
      </c>
      <c r="AX220" s="13" t="s">
        <v>76</v>
      </c>
      <c r="AY220" s="163" t="s">
        <v>126</v>
      </c>
    </row>
    <row r="221" spans="2:51" s="12" customFormat="1" ht="10.199999999999999">
      <c r="B221" s="154"/>
      <c r="D221" s="155" t="s">
        <v>134</v>
      </c>
      <c r="E221" s="156" t="s">
        <v>1</v>
      </c>
      <c r="F221" s="157" t="s">
        <v>200</v>
      </c>
      <c r="H221" s="158">
        <v>22.54</v>
      </c>
      <c r="I221" s="159"/>
      <c r="L221" s="154"/>
      <c r="M221" s="160"/>
      <c r="T221" s="161"/>
      <c r="AT221" s="156" t="s">
        <v>134</v>
      </c>
      <c r="AU221" s="156" t="s">
        <v>103</v>
      </c>
      <c r="AV221" s="12" t="s">
        <v>103</v>
      </c>
      <c r="AW221" s="12" t="s">
        <v>32</v>
      </c>
      <c r="AX221" s="12" t="s">
        <v>76</v>
      </c>
      <c r="AY221" s="156" t="s">
        <v>126</v>
      </c>
    </row>
    <row r="222" spans="2:51" s="12" customFormat="1" ht="10.199999999999999">
      <c r="B222" s="154"/>
      <c r="D222" s="155" t="s">
        <v>134</v>
      </c>
      <c r="E222" s="156" t="s">
        <v>1</v>
      </c>
      <c r="F222" s="157" t="s">
        <v>201</v>
      </c>
      <c r="H222" s="158">
        <v>23.155999999999999</v>
      </c>
      <c r="I222" s="159"/>
      <c r="L222" s="154"/>
      <c r="M222" s="160"/>
      <c r="T222" s="161"/>
      <c r="AT222" s="156" t="s">
        <v>134</v>
      </c>
      <c r="AU222" s="156" t="s">
        <v>103</v>
      </c>
      <c r="AV222" s="12" t="s">
        <v>103</v>
      </c>
      <c r="AW222" s="12" t="s">
        <v>32</v>
      </c>
      <c r="AX222" s="12" t="s">
        <v>76</v>
      </c>
      <c r="AY222" s="156" t="s">
        <v>126</v>
      </c>
    </row>
    <row r="223" spans="2:51" s="12" customFormat="1" ht="10.199999999999999">
      <c r="B223" s="154"/>
      <c r="D223" s="155" t="s">
        <v>134</v>
      </c>
      <c r="E223" s="156" t="s">
        <v>1</v>
      </c>
      <c r="F223" s="157" t="s">
        <v>190</v>
      </c>
      <c r="H223" s="158">
        <v>-2.16</v>
      </c>
      <c r="I223" s="159"/>
      <c r="L223" s="154"/>
      <c r="M223" s="160"/>
      <c r="T223" s="161"/>
      <c r="AT223" s="156" t="s">
        <v>134</v>
      </c>
      <c r="AU223" s="156" t="s">
        <v>103</v>
      </c>
      <c r="AV223" s="12" t="s">
        <v>103</v>
      </c>
      <c r="AW223" s="12" t="s">
        <v>32</v>
      </c>
      <c r="AX223" s="12" t="s">
        <v>76</v>
      </c>
      <c r="AY223" s="156" t="s">
        <v>126</v>
      </c>
    </row>
    <row r="224" spans="2:51" s="12" customFormat="1" ht="10.199999999999999">
      <c r="B224" s="154"/>
      <c r="D224" s="155" t="s">
        <v>134</v>
      </c>
      <c r="E224" s="156" t="s">
        <v>1</v>
      </c>
      <c r="F224" s="157" t="s">
        <v>191</v>
      </c>
      <c r="H224" s="158">
        <v>1.8</v>
      </c>
      <c r="I224" s="159"/>
      <c r="L224" s="154"/>
      <c r="M224" s="160"/>
      <c r="T224" s="161"/>
      <c r="AT224" s="156" t="s">
        <v>134</v>
      </c>
      <c r="AU224" s="156" t="s">
        <v>103</v>
      </c>
      <c r="AV224" s="12" t="s">
        <v>103</v>
      </c>
      <c r="AW224" s="12" t="s">
        <v>32</v>
      </c>
      <c r="AX224" s="12" t="s">
        <v>76</v>
      </c>
      <c r="AY224" s="156" t="s">
        <v>126</v>
      </c>
    </row>
    <row r="225" spans="2:51" s="14" customFormat="1" ht="10.199999999999999">
      <c r="B225" s="168"/>
      <c r="D225" s="155" t="s">
        <v>134</v>
      </c>
      <c r="E225" s="169" t="s">
        <v>1</v>
      </c>
      <c r="F225" s="170" t="s">
        <v>153</v>
      </c>
      <c r="H225" s="171">
        <v>45.335999999999999</v>
      </c>
      <c r="I225" s="172"/>
      <c r="L225" s="168"/>
      <c r="M225" s="173"/>
      <c r="T225" s="174"/>
      <c r="AT225" s="169" t="s">
        <v>134</v>
      </c>
      <c r="AU225" s="169" t="s">
        <v>103</v>
      </c>
      <c r="AV225" s="14" t="s">
        <v>141</v>
      </c>
      <c r="AW225" s="14" t="s">
        <v>32</v>
      </c>
      <c r="AX225" s="14" t="s">
        <v>76</v>
      </c>
      <c r="AY225" s="169" t="s">
        <v>126</v>
      </c>
    </row>
    <row r="226" spans="2:51" s="13" customFormat="1" ht="10.199999999999999">
      <c r="B226" s="162"/>
      <c r="D226" s="155" t="s">
        <v>134</v>
      </c>
      <c r="E226" s="163" t="s">
        <v>1</v>
      </c>
      <c r="F226" s="164" t="s">
        <v>165</v>
      </c>
      <c r="H226" s="163" t="s">
        <v>1</v>
      </c>
      <c r="I226" s="165"/>
      <c r="L226" s="162"/>
      <c r="M226" s="166"/>
      <c r="T226" s="167"/>
      <c r="AT226" s="163" t="s">
        <v>134</v>
      </c>
      <c r="AU226" s="163" t="s">
        <v>103</v>
      </c>
      <c r="AV226" s="13" t="s">
        <v>81</v>
      </c>
      <c r="AW226" s="13" t="s">
        <v>32</v>
      </c>
      <c r="AX226" s="13" t="s">
        <v>76</v>
      </c>
      <c r="AY226" s="163" t="s">
        <v>126</v>
      </c>
    </row>
    <row r="227" spans="2:51" s="12" customFormat="1" ht="10.199999999999999">
      <c r="B227" s="154"/>
      <c r="D227" s="155" t="s">
        <v>134</v>
      </c>
      <c r="E227" s="156" t="s">
        <v>1</v>
      </c>
      <c r="F227" s="157" t="s">
        <v>202</v>
      </c>
      <c r="H227" s="158">
        <v>20.864999999999998</v>
      </c>
      <c r="I227" s="159"/>
      <c r="L227" s="154"/>
      <c r="M227" s="160"/>
      <c r="T227" s="161"/>
      <c r="AT227" s="156" t="s">
        <v>134</v>
      </c>
      <c r="AU227" s="156" t="s">
        <v>103</v>
      </c>
      <c r="AV227" s="12" t="s">
        <v>103</v>
      </c>
      <c r="AW227" s="12" t="s">
        <v>32</v>
      </c>
      <c r="AX227" s="12" t="s">
        <v>76</v>
      </c>
      <c r="AY227" s="156" t="s">
        <v>126</v>
      </c>
    </row>
    <row r="228" spans="2:51" s="12" customFormat="1" ht="10.199999999999999">
      <c r="B228" s="154"/>
      <c r="D228" s="155" t="s">
        <v>134</v>
      </c>
      <c r="E228" s="156" t="s">
        <v>1</v>
      </c>
      <c r="F228" s="157" t="s">
        <v>203</v>
      </c>
      <c r="H228" s="158">
        <v>23.085999999999999</v>
      </c>
      <c r="I228" s="159"/>
      <c r="L228" s="154"/>
      <c r="M228" s="160"/>
      <c r="T228" s="161"/>
      <c r="AT228" s="156" t="s">
        <v>134</v>
      </c>
      <c r="AU228" s="156" t="s">
        <v>103</v>
      </c>
      <c r="AV228" s="12" t="s">
        <v>103</v>
      </c>
      <c r="AW228" s="12" t="s">
        <v>32</v>
      </c>
      <c r="AX228" s="12" t="s">
        <v>76</v>
      </c>
      <c r="AY228" s="156" t="s">
        <v>126</v>
      </c>
    </row>
    <row r="229" spans="2:51" s="12" customFormat="1" ht="10.199999999999999">
      <c r="B229" s="154"/>
      <c r="D229" s="155" t="s">
        <v>134</v>
      </c>
      <c r="E229" s="156" t="s">
        <v>1</v>
      </c>
      <c r="F229" s="157" t="s">
        <v>190</v>
      </c>
      <c r="H229" s="158">
        <v>-2.16</v>
      </c>
      <c r="I229" s="159"/>
      <c r="L229" s="154"/>
      <c r="M229" s="160"/>
      <c r="T229" s="161"/>
      <c r="AT229" s="156" t="s">
        <v>134</v>
      </c>
      <c r="AU229" s="156" t="s">
        <v>103</v>
      </c>
      <c r="AV229" s="12" t="s">
        <v>103</v>
      </c>
      <c r="AW229" s="12" t="s">
        <v>32</v>
      </c>
      <c r="AX229" s="12" t="s">
        <v>76</v>
      </c>
      <c r="AY229" s="156" t="s">
        <v>126</v>
      </c>
    </row>
    <row r="230" spans="2:51" s="12" customFormat="1" ht="10.199999999999999">
      <c r="B230" s="154"/>
      <c r="D230" s="155" t="s">
        <v>134</v>
      </c>
      <c r="E230" s="156" t="s">
        <v>1</v>
      </c>
      <c r="F230" s="157" t="s">
        <v>191</v>
      </c>
      <c r="H230" s="158">
        <v>1.8</v>
      </c>
      <c r="I230" s="159"/>
      <c r="L230" s="154"/>
      <c r="M230" s="160"/>
      <c r="T230" s="161"/>
      <c r="AT230" s="156" t="s">
        <v>134</v>
      </c>
      <c r="AU230" s="156" t="s">
        <v>103</v>
      </c>
      <c r="AV230" s="12" t="s">
        <v>103</v>
      </c>
      <c r="AW230" s="12" t="s">
        <v>32</v>
      </c>
      <c r="AX230" s="12" t="s">
        <v>76</v>
      </c>
      <c r="AY230" s="156" t="s">
        <v>126</v>
      </c>
    </row>
    <row r="231" spans="2:51" s="14" customFormat="1" ht="10.199999999999999">
      <c r="B231" s="168"/>
      <c r="D231" s="155" t="s">
        <v>134</v>
      </c>
      <c r="E231" s="169" t="s">
        <v>1</v>
      </c>
      <c r="F231" s="170" t="s">
        <v>153</v>
      </c>
      <c r="H231" s="171">
        <v>43.591000000000001</v>
      </c>
      <c r="I231" s="172"/>
      <c r="L231" s="168"/>
      <c r="M231" s="173"/>
      <c r="T231" s="174"/>
      <c r="AT231" s="169" t="s">
        <v>134</v>
      </c>
      <c r="AU231" s="169" t="s">
        <v>103</v>
      </c>
      <c r="AV231" s="14" t="s">
        <v>141</v>
      </c>
      <c r="AW231" s="14" t="s">
        <v>32</v>
      </c>
      <c r="AX231" s="14" t="s">
        <v>76</v>
      </c>
      <c r="AY231" s="169" t="s">
        <v>126</v>
      </c>
    </row>
    <row r="232" spans="2:51" s="13" customFormat="1" ht="10.199999999999999">
      <c r="B232" s="162"/>
      <c r="D232" s="155" t="s">
        <v>134</v>
      </c>
      <c r="E232" s="163" t="s">
        <v>1</v>
      </c>
      <c r="F232" s="164" t="s">
        <v>167</v>
      </c>
      <c r="H232" s="163" t="s">
        <v>1</v>
      </c>
      <c r="I232" s="165"/>
      <c r="L232" s="162"/>
      <c r="M232" s="166"/>
      <c r="T232" s="167"/>
      <c r="AT232" s="163" t="s">
        <v>134</v>
      </c>
      <c r="AU232" s="163" t="s">
        <v>103</v>
      </c>
      <c r="AV232" s="13" t="s">
        <v>81</v>
      </c>
      <c r="AW232" s="13" t="s">
        <v>32</v>
      </c>
      <c r="AX232" s="13" t="s">
        <v>76</v>
      </c>
      <c r="AY232" s="163" t="s">
        <v>126</v>
      </c>
    </row>
    <row r="233" spans="2:51" s="12" customFormat="1" ht="10.199999999999999">
      <c r="B233" s="154"/>
      <c r="D233" s="155" t="s">
        <v>134</v>
      </c>
      <c r="E233" s="156" t="s">
        <v>1</v>
      </c>
      <c r="F233" s="157" t="s">
        <v>204</v>
      </c>
      <c r="H233" s="158">
        <v>18.515000000000001</v>
      </c>
      <c r="I233" s="159"/>
      <c r="L233" s="154"/>
      <c r="M233" s="160"/>
      <c r="T233" s="161"/>
      <c r="AT233" s="156" t="s">
        <v>134</v>
      </c>
      <c r="AU233" s="156" t="s">
        <v>103</v>
      </c>
      <c r="AV233" s="12" t="s">
        <v>103</v>
      </c>
      <c r="AW233" s="12" t="s">
        <v>32</v>
      </c>
      <c r="AX233" s="12" t="s">
        <v>76</v>
      </c>
      <c r="AY233" s="156" t="s">
        <v>126</v>
      </c>
    </row>
    <row r="234" spans="2:51" s="12" customFormat="1" ht="10.199999999999999">
      <c r="B234" s="154"/>
      <c r="D234" s="155" t="s">
        <v>134</v>
      </c>
      <c r="E234" s="156" t="s">
        <v>1</v>
      </c>
      <c r="F234" s="157" t="s">
        <v>205</v>
      </c>
      <c r="H234" s="158">
        <v>20.675000000000001</v>
      </c>
      <c r="I234" s="159"/>
      <c r="L234" s="154"/>
      <c r="M234" s="160"/>
      <c r="T234" s="161"/>
      <c r="AT234" s="156" t="s">
        <v>134</v>
      </c>
      <c r="AU234" s="156" t="s">
        <v>103</v>
      </c>
      <c r="AV234" s="12" t="s">
        <v>103</v>
      </c>
      <c r="AW234" s="12" t="s">
        <v>32</v>
      </c>
      <c r="AX234" s="12" t="s">
        <v>76</v>
      </c>
      <c r="AY234" s="156" t="s">
        <v>126</v>
      </c>
    </row>
    <row r="235" spans="2:51" s="12" customFormat="1" ht="10.199999999999999">
      <c r="B235" s="154"/>
      <c r="D235" s="155" t="s">
        <v>134</v>
      </c>
      <c r="E235" s="156" t="s">
        <v>1</v>
      </c>
      <c r="F235" s="157" t="s">
        <v>190</v>
      </c>
      <c r="H235" s="158">
        <v>-2.16</v>
      </c>
      <c r="I235" s="159"/>
      <c r="L235" s="154"/>
      <c r="M235" s="160"/>
      <c r="T235" s="161"/>
      <c r="AT235" s="156" t="s">
        <v>134</v>
      </c>
      <c r="AU235" s="156" t="s">
        <v>103</v>
      </c>
      <c r="AV235" s="12" t="s">
        <v>103</v>
      </c>
      <c r="AW235" s="12" t="s">
        <v>32</v>
      </c>
      <c r="AX235" s="12" t="s">
        <v>76</v>
      </c>
      <c r="AY235" s="156" t="s">
        <v>126</v>
      </c>
    </row>
    <row r="236" spans="2:51" s="12" customFormat="1" ht="10.199999999999999">
      <c r="B236" s="154"/>
      <c r="D236" s="155" t="s">
        <v>134</v>
      </c>
      <c r="E236" s="156" t="s">
        <v>1</v>
      </c>
      <c r="F236" s="157" t="s">
        <v>191</v>
      </c>
      <c r="H236" s="158">
        <v>1.8</v>
      </c>
      <c r="I236" s="159"/>
      <c r="L236" s="154"/>
      <c r="M236" s="160"/>
      <c r="T236" s="161"/>
      <c r="AT236" s="156" t="s">
        <v>134</v>
      </c>
      <c r="AU236" s="156" t="s">
        <v>103</v>
      </c>
      <c r="AV236" s="12" t="s">
        <v>103</v>
      </c>
      <c r="AW236" s="12" t="s">
        <v>32</v>
      </c>
      <c r="AX236" s="12" t="s">
        <v>76</v>
      </c>
      <c r="AY236" s="156" t="s">
        <v>126</v>
      </c>
    </row>
    <row r="237" spans="2:51" s="14" customFormat="1" ht="10.199999999999999">
      <c r="B237" s="168"/>
      <c r="D237" s="155" t="s">
        <v>134</v>
      </c>
      <c r="E237" s="169" t="s">
        <v>1</v>
      </c>
      <c r="F237" s="170" t="s">
        <v>153</v>
      </c>
      <c r="H237" s="171">
        <v>38.83</v>
      </c>
      <c r="I237" s="172"/>
      <c r="L237" s="168"/>
      <c r="M237" s="173"/>
      <c r="T237" s="174"/>
      <c r="AT237" s="169" t="s">
        <v>134</v>
      </c>
      <c r="AU237" s="169" t="s">
        <v>103</v>
      </c>
      <c r="AV237" s="14" t="s">
        <v>141</v>
      </c>
      <c r="AW237" s="14" t="s">
        <v>32</v>
      </c>
      <c r="AX237" s="14" t="s">
        <v>76</v>
      </c>
      <c r="AY237" s="169" t="s">
        <v>126</v>
      </c>
    </row>
    <row r="238" spans="2:51" s="13" customFormat="1" ht="10.199999999999999">
      <c r="B238" s="162"/>
      <c r="D238" s="155" t="s">
        <v>134</v>
      </c>
      <c r="E238" s="163" t="s">
        <v>1</v>
      </c>
      <c r="F238" s="164" t="s">
        <v>168</v>
      </c>
      <c r="H238" s="163" t="s">
        <v>1</v>
      </c>
      <c r="I238" s="165"/>
      <c r="L238" s="162"/>
      <c r="M238" s="166"/>
      <c r="T238" s="167"/>
      <c r="AT238" s="163" t="s">
        <v>134</v>
      </c>
      <c r="AU238" s="163" t="s">
        <v>103</v>
      </c>
      <c r="AV238" s="13" t="s">
        <v>81</v>
      </c>
      <c r="AW238" s="13" t="s">
        <v>32</v>
      </c>
      <c r="AX238" s="13" t="s">
        <v>76</v>
      </c>
      <c r="AY238" s="163" t="s">
        <v>126</v>
      </c>
    </row>
    <row r="239" spans="2:51" s="12" customFormat="1" ht="10.199999999999999">
      <c r="B239" s="154"/>
      <c r="D239" s="155" t="s">
        <v>134</v>
      </c>
      <c r="E239" s="156" t="s">
        <v>1</v>
      </c>
      <c r="F239" s="157" t="s">
        <v>206</v>
      </c>
      <c r="H239" s="158">
        <v>17.71</v>
      </c>
      <c r="I239" s="159"/>
      <c r="L239" s="154"/>
      <c r="M239" s="160"/>
      <c r="T239" s="161"/>
      <c r="AT239" s="156" t="s">
        <v>134</v>
      </c>
      <c r="AU239" s="156" t="s">
        <v>103</v>
      </c>
      <c r="AV239" s="12" t="s">
        <v>103</v>
      </c>
      <c r="AW239" s="12" t="s">
        <v>32</v>
      </c>
      <c r="AX239" s="12" t="s">
        <v>76</v>
      </c>
      <c r="AY239" s="156" t="s">
        <v>126</v>
      </c>
    </row>
    <row r="240" spans="2:51" s="12" customFormat="1" ht="10.199999999999999">
      <c r="B240" s="154"/>
      <c r="D240" s="155" t="s">
        <v>134</v>
      </c>
      <c r="E240" s="156" t="s">
        <v>1</v>
      </c>
      <c r="F240" s="157" t="s">
        <v>207</v>
      </c>
      <c r="H240" s="158">
        <v>16.54</v>
      </c>
      <c r="I240" s="159"/>
      <c r="L240" s="154"/>
      <c r="M240" s="160"/>
      <c r="T240" s="161"/>
      <c r="AT240" s="156" t="s">
        <v>134</v>
      </c>
      <c r="AU240" s="156" t="s">
        <v>103</v>
      </c>
      <c r="AV240" s="12" t="s">
        <v>103</v>
      </c>
      <c r="AW240" s="12" t="s">
        <v>32</v>
      </c>
      <c r="AX240" s="12" t="s">
        <v>76</v>
      </c>
      <c r="AY240" s="156" t="s">
        <v>126</v>
      </c>
    </row>
    <row r="241" spans="2:65" s="12" customFormat="1" ht="10.199999999999999">
      <c r="B241" s="154"/>
      <c r="D241" s="155" t="s">
        <v>134</v>
      </c>
      <c r="E241" s="156" t="s">
        <v>1</v>
      </c>
      <c r="F241" s="157" t="s">
        <v>190</v>
      </c>
      <c r="H241" s="158">
        <v>-2.16</v>
      </c>
      <c r="I241" s="159"/>
      <c r="L241" s="154"/>
      <c r="M241" s="160"/>
      <c r="T241" s="161"/>
      <c r="AT241" s="156" t="s">
        <v>134</v>
      </c>
      <c r="AU241" s="156" t="s">
        <v>103</v>
      </c>
      <c r="AV241" s="12" t="s">
        <v>103</v>
      </c>
      <c r="AW241" s="12" t="s">
        <v>32</v>
      </c>
      <c r="AX241" s="12" t="s">
        <v>76</v>
      </c>
      <c r="AY241" s="156" t="s">
        <v>126</v>
      </c>
    </row>
    <row r="242" spans="2:65" s="12" customFormat="1" ht="10.199999999999999">
      <c r="B242" s="154"/>
      <c r="D242" s="155" t="s">
        <v>134</v>
      </c>
      <c r="E242" s="156" t="s">
        <v>1</v>
      </c>
      <c r="F242" s="157" t="s">
        <v>191</v>
      </c>
      <c r="H242" s="158">
        <v>1.8</v>
      </c>
      <c r="I242" s="159"/>
      <c r="L242" s="154"/>
      <c r="M242" s="160"/>
      <c r="T242" s="161"/>
      <c r="AT242" s="156" t="s">
        <v>134</v>
      </c>
      <c r="AU242" s="156" t="s">
        <v>103</v>
      </c>
      <c r="AV242" s="12" t="s">
        <v>103</v>
      </c>
      <c r="AW242" s="12" t="s">
        <v>32</v>
      </c>
      <c r="AX242" s="12" t="s">
        <v>76</v>
      </c>
      <c r="AY242" s="156" t="s">
        <v>126</v>
      </c>
    </row>
    <row r="243" spans="2:65" s="14" customFormat="1" ht="10.199999999999999">
      <c r="B243" s="168"/>
      <c r="D243" s="155" t="s">
        <v>134</v>
      </c>
      <c r="E243" s="169" t="s">
        <v>1</v>
      </c>
      <c r="F243" s="170" t="s">
        <v>153</v>
      </c>
      <c r="H243" s="171">
        <v>33.89</v>
      </c>
      <c r="I243" s="172"/>
      <c r="L243" s="168"/>
      <c r="M243" s="173"/>
      <c r="T243" s="174"/>
      <c r="AT243" s="169" t="s">
        <v>134</v>
      </c>
      <c r="AU243" s="169" t="s">
        <v>103</v>
      </c>
      <c r="AV243" s="14" t="s">
        <v>141</v>
      </c>
      <c r="AW243" s="14" t="s">
        <v>32</v>
      </c>
      <c r="AX243" s="14" t="s">
        <v>76</v>
      </c>
      <c r="AY243" s="169" t="s">
        <v>126</v>
      </c>
    </row>
    <row r="244" spans="2:65" s="13" customFormat="1" ht="10.199999999999999">
      <c r="B244" s="162"/>
      <c r="D244" s="155" t="s">
        <v>134</v>
      </c>
      <c r="E244" s="163" t="s">
        <v>1</v>
      </c>
      <c r="F244" s="164" t="s">
        <v>171</v>
      </c>
      <c r="H244" s="163" t="s">
        <v>1</v>
      </c>
      <c r="I244" s="165"/>
      <c r="L244" s="162"/>
      <c r="M244" s="166"/>
      <c r="T244" s="167"/>
      <c r="AT244" s="163" t="s">
        <v>134</v>
      </c>
      <c r="AU244" s="163" t="s">
        <v>103</v>
      </c>
      <c r="AV244" s="13" t="s">
        <v>81</v>
      </c>
      <c r="AW244" s="13" t="s">
        <v>32</v>
      </c>
      <c r="AX244" s="13" t="s">
        <v>76</v>
      </c>
      <c r="AY244" s="163" t="s">
        <v>126</v>
      </c>
    </row>
    <row r="245" spans="2:65" s="12" customFormat="1" ht="10.199999999999999">
      <c r="B245" s="154"/>
      <c r="D245" s="155" t="s">
        <v>134</v>
      </c>
      <c r="E245" s="156" t="s">
        <v>1</v>
      </c>
      <c r="F245" s="157" t="s">
        <v>208</v>
      </c>
      <c r="H245" s="158">
        <v>19.294</v>
      </c>
      <c r="I245" s="159"/>
      <c r="L245" s="154"/>
      <c r="M245" s="160"/>
      <c r="T245" s="161"/>
      <c r="AT245" s="156" t="s">
        <v>134</v>
      </c>
      <c r="AU245" s="156" t="s">
        <v>103</v>
      </c>
      <c r="AV245" s="12" t="s">
        <v>103</v>
      </c>
      <c r="AW245" s="12" t="s">
        <v>32</v>
      </c>
      <c r="AX245" s="12" t="s">
        <v>76</v>
      </c>
      <c r="AY245" s="156" t="s">
        <v>126</v>
      </c>
    </row>
    <row r="246" spans="2:65" s="12" customFormat="1" ht="10.199999999999999">
      <c r="B246" s="154"/>
      <c r="D246" s="155" t="s">
        <v>134</v>
      </c>
      <c r="E246" s="156" t="s">
        <v>1</v>
      </c>
      <c r="F246" s="157" t="s">
        <v>190</v>
      </c>
      <c r="H246" s="158">
        <v>-2.16</v>
      </c>
      <c r="I246" s="159"/>
      <c r="L246" s="154"/>
      <c r="M246" s="160"/>
      <c r="T246" s="161"/>
      <c r="AT246" s="156" t="s">
        <v>134</v>
      </c>
      <c r="AU246" s="156" t="s">
        <v>103</v>
      </c>
      <c r="AV246" s="12" t="s">
        <v>103</v>
      </c>
      <c r="AW246" s="12" t="s">
        <v>32</v>
      </c>
      <c r="AX246" s="12" t="s">
        <v>76</v>
      </c>
      <c r="AY246" s="156" t="s">
        <v>126</v>
      </c>
    </row>
    <row r="247" spans="2:65" s="12" customFormat="1" ht="10.199999999999999">
      <c r="B247" s="154"/>
      <c r="D247" s="155" t="s">
        <v>134</v>
      </c>
      <c r="E247" s="156" t="s">
        <v>1</v>
      </c>
      <c r="F247" s="157" t="s">
        <v>191</v>
      </c>
      <c r="H247" s="158">
        <v>1.8</v>
      </c>
      <c r="I247" s="159"/>
      <c r="L247" s="154"/>
      <c r="M247" s="160"/>
      <c r="T247" s="161"/>
      <c r="AT247" s="156" t="s">
        <v>134</v>
      </c>
      <c r="AU247" s="156" t="s">
        <v>103</v>
      </c>
      <c r="AV247" s="12" t="s">
        <v>103</v>
      </c>
      <c r="AW247" s="12" t="s">
        <v>32</v>
      </c>
      <c r="AX247" s="12" t="s">
        <v>76</v>
      </c>
      <c r="AY247" s="156" t="s">
        <v>126</v>
      </c>
    </row>
    <row r="248" spans="2:65" s="12" customFormat="1" ht="10.199999999999999">
      <c r="B248" s="154"/>
      <c r="D248" s="155" t="s">
        <v>134</v>
      </c>
      <c r="E248" s="156" t="s">
        <v>1</v>
      </c>
      <c r="F248" s="157" t="s">
        <v>209</v>
      </c>
      <c r="H248" s="158">
        <v>19.756</v>
      </c>
      <c r="I248" s="159"/>
      <c r="L248" s="154"/>
      <c r="M248" s="160"/>
      <c r="T248" s="161"/>
      <c r="AT248" s="156" t="s">
        <v>134</v>
      </c>
      <c r="AU248" s="156" t="s">
        <v>103</v>
      </c>
      <c r="AV248" s="12" t="s">
        <v>103</v>
      </c>
      <c r="AW248" s="12" t="s">
        <v>32</v>
      </c>
      <c r="AX248" s="12" t="s">
        <v>76</v>
      </c>
      <c r="AY248" s="156" t="s">
        <v>126</v>
      </c>
    </row>
    <row r="249" spans="2:65" s="12" customFormat="1" ht="10.199999999999999">
      <c r="B249" s="154"/>
      <c r="D249" s="155" t="s">
        <v>134</v>
      </c>
      <c r="E249" s="156" t="s">
        <v>1</v>
      </c>
      <c r="F249" s="157" t="s">
        <v>210</v>
      </c>
      <c r="H249" s="158">
        <v>-0.54</v>
      </c>
      <c r="I249" s="159"/>
      <c r="L249" s="154"/>
      <c r="M249" s="160"/>
      <c r="T249" s="161"/>
      <c r="AT249" s="156" t="s">
        <v>134</v>
      </c>
      <c r="AU249" s="156" t="s">
        <v>103</v>
      </c>
      <c r="AV249" s="12" t="s">
        <v>103</v>
      </c>
      <c r="AW249" s="12" t="s">
        <v>32</v>
      </c>
      <c r="AX249" s="12" t="s">
        <v>76</v>
      </c>
      <c r="AY249" s="156" t="s">
        <v>126</v>
      </c>
    </row>
    <row r="250" spans="2:65" s="12" customFormat="1" ht="10.199999999999999">
      <c r="B250" s="154"/>
      <c r="D250" s="155" t="s">
        <v>134</v>
      </c>
      <c r="E250" s="156" t="s">
        <v>1</v>
      </c>
      <c r="F250" s="157" t="s">
        <v>211</v>
      </c>
      <c r="H250" s="158">
        <v>0.45</v>
      </c>
      <c r="I250" s="159"/>
      <c r="L250" s="154"/>
      <c r="M250" s="160"/>
      <c r="T250" s="161"/>
      <c r="AT250" s="156" t="s">
        <v>134</v>
      </c>
      <c r="AU250" s="156" t="s">
        <v>103</v>
      </c>
      <c r="AV250" s="12" t="s">
        <v>103</v>
      </c>
      <c r="AW250" s="12" t="s">
        <v>32</v>
      </c>
      <c r="AX250" s="12" t="s">
        <v>76</v>
      </c>
      <c r="AY250" s="156" t="s">
        <v>126</v>
      </c>
    </row>
    <row r="251" spans="2:65" s="14" customFormat="1" ht="10.199999999999999">
      <c r="B251" s="168"/>
      <c r="D251" s="155" t="s">
        <v>134</v>
      </c>
      <c r="E251" s="169" t="s">
        <v>1</v>
      </c>
      <c r="F251" s="170" t="s">
        <v>153</v>
      </c>
      <c r="H251" s="171">
        <v>38.6</v>
      </c>
      <c r="I251" s="172"/>
      <c r="L251" s="168"/>
      <c r="M251" s="173"/>
      <c r="T251" s="174"/>
      <c r="AT251" s="169" t="s">
        <v>134</v>
      </c>
      <c r="AU251" s="169" t="s">
        <v>103</v>
      </c>
      <c r="AV251" s="14" t="s">
        <v>141</v>
      </c>
      <c r="AW251" s="14" t="s">
        <v>32</v>
      </c>
      <c r="AX251" s="14" t="s">
        <v>76</v>
      </c>
      <c r="AY251" s="169" t="s">
        <v>126</v>
      </c>
    </row>
    <row r="252" spans="2:65" s="15" customFormat="1" ht="10.199999999999999">
      <c r="B252" s="175"/>
      <c r="D252" s="155" t="s">
        <v>134</v>
      </c>
      <c r="E252" s="176" t="s">
        <v>1</v>
      </c>
      <c r="F252" s="177" t="s">
        <v>173</v>
      </c>
      <c r="H252" s="178">
        <v>414.32100000000003</v>
      </c>
      <c r="I252" s="179"/>
      <c r="L252" s="175"/>
      <c r="M252" s="180"/>
      <c r="T252" s="181"/>
      <c r="AT252" s="176" t="s">
        <v>134</v>
      </c>
      <c r="AU252" s="176" t="s">
        <v>103</v>
      </c>
      <c r="AV252" s="15" t="s">
        <v>132</v>
      </c>
      <c r="AW252" s="15" t="s">
        <v>32</v>
      </c>
      <c r="AX252" s="15" t="s">
        <v>81</v>
      </c>
      <c r="AY252" s="176" t="s">
        <v>126</v>
      </c>
    </row>
    <row r="253" spans="2:65" s="1" customFormat="1" ht="21.75" customHeight="1">
      <c r="B253" s="32"/>
      <c r="C253" s="141" t="s">
        <v>212</v>
      </c>
      <c r="D253" s="141" t="s">
        <v>128</v>
      </c>
      <c r="E253" s="142" t="s">
        <v>213</v>
      </c>
      <c r="F253" s="143" t="s">
        <v>214</v>
      </c>
      <c r="G253" s="144" t="s">
        <v>131</v>
      </c>
      <c r="H253" s="145">
        <v>414.32100000000003</v>
      </c>
      <c r="I253" s="146"/>
      <c r="J253" s="147">
        <f>ROUND(I253*H253,2)</f>
        <v>0</v>
      </c>
      <c r="K253" s="148"/>
      <c r="L253" s="32"/>
      <c r="M253" s="149" t="s">
        <v>1</v>
      </c>
      <c r="N253" s="110" t="s">
        <v>42</v>
      </c>
      <c r="P253" s="150">
        <f>O253*H253</f>
        <v>0</v>
      </c>
      <c r="Q253" s="150">
        <v>4.3800000000000002E-3</v>
      </c>
      <c r="R253" s="150">
        <f>Q253*H253</f>
        <v>1.8147259800000002</v>
      </c>
      <c r="S253" s="150">
        <v>0</v>
      </c>
      <c r="T253" s="151">
        <f>S253*H253</f>
        <v>0</v>
      </c>
      <c r="AR253" s="152" t="s">
        <v>132</v>
      </c>
      <c r="AT253" s="152" t="s">
        <v>128</v>
      </c>
      <c r="AU253" s="152" t="s">
        <v>103</v>
      </c>
      <c r="AY253" s="17" t="s">
        <v>126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7" t="s">
        <v>103</v>
      </c>
      <c r="BK253" s="153">
        <f>ROUND(I253*H253,2)</f>
        <v>0</v>
      </c>
      <c r="BL253" s="17" t="s">
        <v>132</v>
      </c>
      <c r="BM253" s="152" t="s">
        <v>215</v>
      </c>
    </row>
    <row r="254" spans="2:65" s="12" customFormat="1" ht="10.199999999999999">
      <c r="B254" s="154"/>
      <c r="D254" s="155" t="s">
        <v>134</v>
      </c>
      <c r="E254" s="156" t="s">
        <v>1</v>
      </c>
      <c r="F254" s="157" t="s">
        <v>216</v>
      </c>
      <c r="H254" s="158">
        <v>414.32100000000003</v>
      </c>
      <c r="I254" s="159"/>
      <c r="L254" s="154"/>
      <c r="M254" s="160"/>
      <c r="T254" s="161"/>
      <c r="AT254" s="156" t="s">
        <v>134</v>
      </c>
      <c r="AU254" s="156" t="s">
        <v>103</v>
      </c>
      <c r="AV254" s="12" t="s">
        <v>103</v>
      </c>
      <c r="AW254" s="12" t="s">
        <v>32</v>
      </c>
      <c r="AX254" s="12" t="s">
        <v>81</v>
      </c>
      <c r="AY254" s="156" t="s">
        <v>126</v>
      </c>
    </row>
    <row r="255" spans="2:65" s="1" customFormat="1" ht="24.15" customHeight="1">
      <c r="B255" s="32"/>
      <c r="C255" s="141" t="s">
        <v>217</v>
      </c>
      <c r="D255" s="141" t="s">
        <v>128</v>
      </c>
      <c r="E255" s="142" t="s">
        <v>218</v>
      </c>
      <c r="F255" s="143" t="s">
        <v>219</v>
      </c>
      <c r="G255" s="144" t="s">
        <v>147</v>
      </c>
      <c r="H255" s="145">
        <v>169.65</v>
      </c>
      <c r="I255" s="146"/>
      <c r="J255" s="147">
        <f>ROUND(I255*H255,2)</f>
        <v>0</v>
      </c>
      <c r="K255" s="148"/>
      <c r="L255" s="32"/>
      <c r="M255" s="149" t="s">
        <v>1</v>
      </c>
      <c r="N255" s="110" t="s">
        <v>42</v>
      </c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AR255" s="152" t="s">
        <v>132</v>
      </c>
      <c r="AT255" s="152" t="s">
        <v>128</v>
      </c>
      <c r="AU255" s="152" t="s">
        <v>103</v>
      </c>
      <c r="AY255" s="17" t="s">
        <v>126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7" t="s">
        <v>103</v>
      </c>
      <c r="BK255" s="153">
        <f>ROUND(I255*H255,2)</f>
        <v>0</v>
      </c>
      <c r="BL255" s="17" t="s">
        <v>132</v>
      </c>
      <c r="BM255" s="152" t="s">
        <v>220</v>
      </c>
    </row>
    <row r="256" spans="2:65" s="13" customFormat="1" ht="10.199999999999999">
      <c r="B256" s="162"/>
      <c r="D256" s="155" t="s">
        <v>134</v>
      </c>
      <c r="E256" s="163" t="s">
        <v>1</v>
      </c>
      <c r="F256" s="164" t="s">
        <v>149</v>
      </c>
      <c r="H256" s="163" t="s">
        <v>1</v>
      </c>
      <c r="I256" s="165"/>
      <c r="L256" s="162"/>
      <c r="M256" s="166"/>
      <c r="T256" s="167"/>
      <c r="AT256" s="163" t="s">
        <v>134</v>
      </c>
      <c r="AU256" s="163" t="s">
        <v>103</v>
      </c>
      <c r="AV256" s="13" t="s">
        <v>81</v>
      </c>
      <c r="AW256" s="13" t="s">
        <v>32</v>
      </c>
      <c r="AX256" s="13" t="s">
        <v>76</v>
      </c>
      <c r="AY256" s="163" t="s">
        <v>126</v>
      </c>
    </row>
    <row r="257" spans="2:51" s="12" customFormat="1" ht="10.199999999999999">
      <c r="B257" s="154"/>
      <c r="D257" s="155" t="s">
        <v>134</v>
      </c>
      <c r="E257" s="156" t="s">
        <v>1</v>
      </c>
      <c r="F257" s="157" t="s">
        <v>150</v>
      </c>
      <c r="H257" s="158">
        <v>1.1499999999999999</v>
      </c>
      <c r="I257" s="159"/>
      <c r="L257" s="154"/>
      <c r="M257" s="160"/>
      <c r="T257" s="161"/>
      <c r="AT257" s="156" t="s">
        <v>134</v>
      </c>
      <c r="AU257" s="156" t="s">
        <v>103</v>
      </c>
      <c r="AV257" s="12" t="s">
        <v>103</v>
      </c>
      <c r="AW257" s="12" t="s">
        <v>32</v>
      </c>
      <c r="AX257" s="12" t="s">
        <v>76</v>
      </c>
      <c r="AY257" s="156" t="s">
        <v>126</v>
      </c>
    </row>
    <row r="258" spans="2:51" s="12" customFormat="1" ht="10.199999999999999">
      <c r="B258" s="154"/>
      <c r="D258" s="155" t="s">
        <v>134</v>
      </c>
      <c r="E258" s="156" t="s">
        <v>1</v>
      </c>
      <c r="F258" s="157" t="s">
        <v>151</v>
      </c>
      <c r="H258" s="158">
        <v>2.4</v>
      </c>
      <c r="I258" s="159"/>
      <c r="L258" s="154"/>
      <c r="M258" s="160"/>
      <c r="T258" s="161"/>
      <c r="AT258" s="156" t="s">
        <v>134</v>
      </c>
      <c r="AU258" s="156" t="s">
        <v>103</v>
      </c>
      <c r="AV258" s="12" t="s">
        <v>103</v>
      </c>
      <c r="AW258" s="12" t="s">
        <v>32</v>
      </c>
      <c r="AX258" s="12" t="s">
        <v>76</v>
      </c>
      <c r="AY258" s="156" t="s">
        <v>126</v>
      </c>
    </row>
    <row r="259" spans="2:51" s="12" customFormat="1" ht="10.199999999999999">
      <c r="B259" s="154"/>
      <c r="D259" s="155" t="s">
        <v>134</v>
      </c>
      <c r="E259" s="156" t="s">
        <v>1</v>
      </c>
      <c r="F259" s="157" t="s">
        <v>152</v>
      </c>
      <c r="H259" s="158">
        <v>12</v>
      </c>
      <c r="I259" s="159"/>
      <c r="L259" s="154"/>
      <c r="M259" s="160"/>
      <c r="T259" s="161"/>
      <c r="AT259" s="156" t="s">
        <v>134</v>
      </c>
      <c r="AU259" s="156" t="s">
        <v>103</v>
      </c>
      <c r="AV259" s="12" t="s">
        <v>103</v>
      </c>
      <c r="AW259" s="12" t="s">
        <v>32</v>
      </c>
      <c r="AX259" s="12" t="s">
        <v>76</v>
      </c>
      <c r="AY259" s="156" t="s">
        <v>126</v>
      </c>
    </row>
    <row r="260" spans="2:51" s="12" customFormat="1" ht="10.199999999999999">
      <c r="B260" s="154"/>
      <c r="D260" s="155" t="s">
        <v>134</v>
      </c>
      <c r="E260" s="156" t="s">
        <v>1</v>
      </c>
      <c r="F260" s="157" t="s">
        <v>221</v>
      </c>
      <c r="H260" s="158">
        <v>2</v>
      </c>
      <c r="I260" s="159"/>
      <c r="L260" s="154"/>
      <c r="M260" s="160"/>
      <c r="T260" s="161"/>
      <c r="AT260" s="156" t="s">
        <v>134</v>
      </c>
      <c r="AU260" s="156" t="s">
        <v>103</v>
      </c>
      <c r="AV260" s="12" t="s">
        <v>103</v>
      </c>
      <c r="AW260" s="12" t="s">
        <v>32</v>
      </c>
      <c r="AX260" s="12" t="s">
        <v>76</v>
      </c>
      <c r="AY260" s="156" t="s">
        <v>126</v>
      </c>
    </row>
    <row r="261" spans="2:51" s="12" customFormat="1" ht="10.199999999999999">
      <c r="B261" s="154"/>
      <c r="D261" s="155" t="s">
        <v>134</v>
      </c>
      <c r="E261" s="156" t="s">
        <v>1</v>
      </c>
      <c r="F261" s="157" t="s">
        <v>222</v>
      </c>
      <c r="H261" s="158">
        <v>6.5</v>
      </c>
      <c r="I261" s="159"/>
      <c r="L261" s="154"/>
      <c r="M261" s="160"/>
      <c r="T261" s="161"/>
      <c r="AT261" s="156" t="s">
        <v>134</v>
      </c>
      <c r="AU261" s="156" t="s">
        <v>103</v>
      </c>
      <c r="AV261" s="12" t="s">
        <v>103</v>
      </c>
      <c r="AW261" s="12" t="s">
        <v>32</v>
      </c>
      <c r="AX261" s="12" t="s">
        <v>76</v>
      </c>
      <c r="AY261" s="156" t="s">
        <v>126</v>
      </c>
    </row>
    <row r="262" spans="2:51" s="14" customFormat="1" ht="10.199999999999999">
      <c r="B262" s="168"/>
      <c r="D262" s="155" t="s">
        <v>134</v>
      </c>
      <c r="E262" s="169" t="s">
        <v>1</v>
      </c>
      <c r="F262" s="170" t="s">
        <v>153</v>
      </c>
      <c r="H262" s="171">
        <v>24.05</v>
      </c>
      <c r="I262" s="172"/>
      <c r="L262" s="168"/>
      <c r="M262" s="173"/>
      <c r="T262" s="174"/>
      <c r="AT262" s="169" t="s">
        <v>134</v>
      </c>
      <c r="AU262" s="169" t="s">
        <v>103</v>
      </c>
      <c r="AV262" s="14" t="s">
        <v>141</v>
      </c>
      <c r="AW262" s="14" t="s">
        <v>32</v>
      </c>
      <c r="AX262" s="14" t="s">
        <v>76</v>
      </c>
      <c r="AY262" s="169" t="s">
        <v>126</v>
      </c>
    </row>
    <row r="263" spans="2:51" s="13" customFormat="1" ht="10.199999999999999">
      <c r="B263" s="162"/>
      <c r="D263" s="155" t="s">
        <v>134</v>
      </c>
      <c r="E263" s="163" t="s">
        <v>1</v>
      </c>
      <c r="F263" s="164" t="s">
        <v>154</v>
      </c>
      <c r="H263" s="163" t="s">
        <v>1</v>
      </c>
      <c r="I263" s="165"/>
      <c r="L263" s="162"/>
      <c r="M263" s="166"/>
      <c r="T263" s="167"/>
      <c r="AT263" s="163" t="s">
        <v>134</v>
      </c>
      <c r="AU263" s="163" t="s">
        <v>103</v>
      </c>
      <c r="AV263" s="13" t="s">
        <v>81</v>
      </c>
      <c r="AW263" s="13" t="s">
        <v>32</v>
      </c>
      <c r="AX263" s="13" t="s">
        <v>76</v>
      </c>
      <c r="AY263" s="163" t="s">
        <v>126</v>
      </c>
    </row>
    <row r="264" spans="2:51" s="12" customFormat="1" ht="10.199999999999999">
      <c r="B264" s="154"/>
      <c r="D264" s="155" t="s">
        <v>134</v>
      </c>
      <c r="E264" s="156" t="s">
        <v>1</v>
      </c>
      <c r="F264" s="157" t="s">
        <v>155</v>
      </c>
      <c r="H264" s="158">
        <v>1.05</v>
      </c>
      <c r="I264" s="159"/>
      <c r="L264" s="154"/>
      <c r="M264" s="160"/>
      <c r="T264" s="161"/>
      <c r="AT264" s="156" t="s">
        <v>134</v>
      </c>
      <c r="AU264" s="156" t="s">
        <v>103</v>
      </c>
      <c r="AV264" s="12" t="s">
        <v>103</v>
      </c>
      <c r="AW264" s="12" t="s">
        <v>32</v>
      </c>
      <c r="AX264" s="12" t="s">
        <v>76</v>
      </c>
      <c r="AY264" s="156" t="s">
        <v>126</v>
      </c>
    </row>
    <row r="265" spans="2:51" s="12" customFormat="1" ht="10.199999999999999">
      <c r="B265" s="154"/>
      <c r="D265" s="155" t="s">
        <v>134</v>
      </c>
      <c r="E265" s="156" t="s">
        <v>1</v>
      </c>
      <c r="F265" s="157" t="s">
        <v>156</v>
      </c>
      <c r="H265" s="158">
        <v>2.5</v>
      </c>
      <c r="I265" s="159"/>
      <c r="L265" s="154"/>
      <c r="M265" s="160"/>
      <c r="T265" s="161"/>
      <c r="AT265" s="156" t="s">
        <v>134</v>
      </c>
      <c r="AU265" s="156" t="s">
        <v>103</v>
      </c>
      <c r="AV265" s="12" t="s">
        <v>103</v>
      </c>
      <c r="AW265" s="12" t="s">
        <v>32</v>
      </c>
      <c r="AX265" s="12" t="s">
        <v>76</v>
      </c>
      <c r="AY265" s="156" t="s">
        <v>126</v>
      </c>
    </row>
    <row r="266" spans="2:51" s="12" customFormat="1" ht="10.199999999999999">
      <c r="B266" s="154"/>
      <c r="D266" s="155" t="s">
        <v>134</v>
      </c>
      <c r="E266" s="156" t="s">
        <v>1</v>
      </c>
      <c r="F266" s="157" t="s">
        <v>152</v>
      </c>
      <c r="H266" s="158">
        <v>12</v>
      </c>
      <c r="I266" s="159"/>
      <c r="L266" s="154"/>
      <c r="M266" s="160"/>
      <c r="T266" s="161"/>
      <c r="AT266" s="156" t="s">
        <v>134</v>
      </c>
      <c r="AU266" s="156" t="s">
        <v>103</v>
      </c>
      <c r="AV266" s="12" t="s">
        <v>103</v>
      </c>
      <c r="AW266" s="12" t="s">
        <v>32</v>
      </c>
      <c r="AX266" s="12" t="s">
        <v>76</v>
      </c>
      <c r="AY266" s="156" t="s">
        <v>126</v>
      </c>
    </row>
    <row r="267" spans="2:51" s="12" customFormat="1" ht="10.199999999999999">
      <c r="B267" s="154"/>
      <c r="D267" s="155" t="s">
        <v>134</v>
      </c>
      <c r="E267" s="156" t="s">
        <v>1</v>
      </c>
      <c r="F267" s="157" t="s">
        <v>221</v>
      </c>
      <c r="H267" s="158">
        <v>2</v>
      </c>
      <c r="I267" s="159"/>
      <c r="L267" s="154"/>
      <c r="M267" s="160"/>
      <c r="T267" s="161"/>
      <c r="AT267" s="156" t="s">
        <v>134</v>
      </c>
      <c r="AU267" s="156" t="s">
        <v>103</v>
      </c>
      <c r="AV267" s="12" t="s">
        <v>103</v>
      </c>
      <c r="AW267" s="12" t="s">
        <v>32</v>
      </c>
      <c r="AX267" s="12" t="s">
        <v>76</v>
      </c>
      <c r="AY267" s="156" t="s">
        <v>126</v>
      </c>
    </row>
    <row r="268" spans="2:51" s="14" customFormat="1" ht="10.199999999999999">
      <c r="B268" s="168"/>
      <c r="D268" s="155" t="s">
        <v>134</v>
      </c>
      <c r="E268" s="169" t="s">
        <v>1</v>
      </c>
      <c r="F268" s="170" t="s">
        <v>153</v>
      </c>
      <c r="H268" s="171">
        <v>17.55</v>
      </c>
      <c r="I268" s="172"/>
      <c r="L268" s="168"/>
      <c r="M268" s="173"/>
      <c r="T268" s="174"/>
      <c r="AT268" s="169" t="s">
        <v>134</v>
      </c>
      <c r="AU268" s="169" t="s">
        <v>103</v>
      </c>
      <c r="AV268" s="14" t="s">
        <v>141</v>
      </c>
      <c r="AW268" s="14" t="s">
        <v>32</v>
      </c>
      <c r="AX268" s="14" t="s">
        <v>76</v>
      </c>
      <c r="AY268" s="169" t="s">
        <v>126</v>
      </c>
    </row>
    <row r="269" spans="2:51" s="13" customFormat="1" ht="10.199999999999999">
      <c r="B269" s="162"/>
      <c r="D269" s="155" t="s">
        <v>134</v>
      </c>
      <c r="E269" s="163" t="s">
        <v>1</v>
      </c>
      <c r="F269" s="164" t="s">
        <v>157</v>
      </c>
      <c r="H269" s="163" t="s">
        <v>1</v>
      </c>
      <c r="I269" s="165"/>
      <c r="L269" s="162"/>
      <c r="M269" s="166"/>
      <c r="T269" s="167"/>
      <c r="AT269" s="163" t="s">
        <v>134</v>
      </c>
      <c r="AU269" s="163" t="s">
        <v>103</v>
      </c>
      <c r="AV269" s="13" t="s">
        <v>81</v>
      </c>
      <c r="AW269" s="13" t="s">
        <v>32</v>
      </c>
      <c r="AX269" s="13" t="s">
        <v>76</v>
      </c>
      <c r="AY269" s="163" t="s">
        <v>126</v>
      </c>
    </row>
    <row r="270" spans="2:51" s="12" customFormat="1" ht="10.199999999999999">
      <c r="B270" s="154"/>
      <c r="D270" s="155" t="s">
        <v>134</v>
      </c>
      <c r="E270" s="156" t="s">
        <v>1</v>
      </c>
      <c r="F270" s="157" t="s">
        <v>158</v>
      </c>
      <c r="H270" s="158">
        <v>1.55</v>
      </c>
      <c r="I270" s="159"/>
      <c r="L270" s="154"/>
      <c r="M270" s="160"/>
      <c r="T270" s="161"/>
      <c r="AT270" s="156" t="s">
        <v>134</v>
      </c>
      <c r="AU270" s="156" t="s">
        <v>103</v>
      </c>
      <c r="AV270" s="12" t="s">
        <v>103</v>
      </c>
      <c r="AW270" s="12" t="s">
        <v>32</v>
      </c>
      <c r="AX270" s="12" t="s">
        <v>76</v>
      </c>
      <c r="AY270" s="156" t="s">
        <v>126</v>
      </c>
    </row>
    <row r="271" spans="2:51" s="12" customFormat="1" ht="10.199999999999999">
      <c r="B271" s="154"/>
      <c r="D271" s="155" t="s">
        <v>134</v>
      </c>
      <c r="E271" s="156" t="s">
        <v>1</v>
      </c>
      <c r="F271" s="157" t="s">
        <v>159</v>
      </c>
      <c r="H271" s="158">
        <v>3</v>
      </c>
      <c r="I271" s="159"/>
      <c r="L271" s="154"/>
      <c r="M271" s="160"/>
      <c r="T271" s="161"/>
      <c r="AT271" s="156" t="s">
        <v>134</v>
      </c>
      <c r="AU271" s="156" t="s">
        <v>103</v>
      </c>
      <c r="AV271" s="12" t="s">
        <v>103</v>
      </c>
      <c r="AW271" s="12" t="s">
        <v>32</v>
      </c>
      <c r="AX271" s="12" t="s">
        <v>76</v>
      </c>
      <c r="AY271" s="156" t="s">
        <v>126</v>
      </c>
    </row>
    <row r="272" spans="2:51" s="12" customFormat="1" ht="10.199999999999999">
      <c r="B272" s="154"/>
      <c r="D272" s="155" t="s">
        <v>134</v>
      </c>
      <c r="E272" s="156" t="s">
        <v>1</v>
      </c>
      <c r="F272" s="157" t="s">
        <v>152</v>
      </c>
      <c r="H272" s="158">
        <v>12</v>
      </c>
      <c r="I272" s="159"/>
      <c r="L272" s="154"/>
      <c r="M272" s="160"/>
      <c r="T272" s="161"/>
      <c r="AT272" s="156" t="s">
        <v>134</v>
      </c>
      <c r="AU272" s="156" t="s">
        <v>103</v>
      </c>
      <c r="AV272" s="12" t="s">
        <v>103</v>
      </c>
      <c r="AW272" s="12" t="s">
        <v>32</v>
      </c>
      <c r="AX272" s="12" t="s">
        <v>76</v>
      </c>
      <c r="AY272" s="156" t="s">
        <v>126</v>
      </c>
    </row>
    <row r="273" spans="2:51" s="12" customFormat="1" ht="10.199999999999999">
      <c r="B273" s="154"/>
      <c r="D273" s="155" t="s">
        <v>134</v>
      </c>
      <c r="E273" s="156" t="s">
        <v>1</v>
      </c>
      <c r="F273" s="157" t="s">
        <v>221</v>
      </c>
      <c r="H273" s="158">
        <v>2</v>
      </c>
      <c r="I273" s="159"/>
      <c r="L273" s="154"/>
      <c r="M273" s="160"/>
      <c r="T273" s="161"/>
      <c r="AT273" s="156" t="s">
        <v>134</v>
      </c>
      <c r="AU273" s="156" t="s">
        <v>103</v>
      </c>
      <c r="AV273" s="12" t="s">
        <v>103</v>
      </c>
      <c r="AW273" s="12" t="s">
        <v>32</v>
      </c>
      <c r="AX273" s="12" t="s">
        <v>76</v>
      </c>
      <c r="AY273" s="156" t="s">
        <v>126</v>
      </c>
    </row>
    <row r="274" spans="2:51" s="14" customFormat="1" ht="10.199999999999999">
      <c r="B274" s="168"/>
      <c r="D274" s="155" t="s">
        <v>134</v>
      </c>
      <c r="E274" s="169" t="s">
        <v>1</v>
      </c>
      <c r="F274" s="170" t="s">
        <v>153</v>
      </c>
      <c r="H274" s="171">
        <v>18.55</v>
      </c>
      <c r="I274" s="172"/>
      <c r="L274" s="168"/>
      <c r="M274" s="173"/>
      <c r="T274" s="174"/>
      <c r="AT274" s="169" t="s">
        <v>134</v>
      </c>
      <c r="AU274" s="169" t="s">
        <v>103</v>
      </c>
      <c r="AV274" s="14" t="s">
        <v>141</v>
      </c>
      <c r="AW274" s="14" t="s">
        <v>32</v>
      </c>
      <c r="AX274" s="14" t="s">
        <v>76</v>
      </c>
      <c r="AY274" s="169" t="s">
        <v>126</v>
      </c>
    </row>
    <row r="275" spans="2:51" s="13" customFormat="1" ht="10.199999999999999">
      <c r="B275" s="162"/>
      <c r="D275" s="155" t="s">
        <v>134</v>
      </c>
      <c r="E275" s="163" t="s">
        <v>1</v>
      </c>
      <c r="F275" s="164" t="s">
        <v>160</v>
      </c>
      <c r="H275" s="163" t="s">
        <v>1</v>
      </c>
      <c r="I275" s="165"/>
      <c r="L275" s="162"/>
      <c r="M275" s="166"/>
      <c r="T275" s="167"/>
      <c r="AT275" s="163" t="s">
        <v>134</v>
      </c>
      <c r="AU275" s="163" t="s">
        <v>103</v>
      </c>
      <c r="AV275" s="13" t="s">
        <v>81</v>
      </c>
      <c r="AW275" s="13" t="s">
        <v>32</v>
      </c>
      <c r="AX275" s="13" t="s">
        <v>76</v>
      </c>
      <c r="AY275" s="163" t="s">
        <v>126</v>
      </c>
    </row>
    <row r="276" spans="2:51" s="12" customFormat="1" ht="10.199999999999999">
      <c r="B276" s="154"/>
      <c r="D276" s="155" t="s">
        <v>134</v>
      </c>
      <c r="E276" s="156" t="s">
        <v>1</v>
      </c>
      <c r="F276" s="157" t="s">
        <v>161</v>
      </c>
      <c r="H276" s="158">
        <v>1.4</v>
      </c>
      <c r="I276" s="159"/>
      <c r="L276" s="154"/>
      <c r="M276" s="160"/>
      <c r="T276" s="161"/>
      <c r="AT276" s="156" t="s">
        <v>134</v>
      </c>
      <c r="AU276" s="156" t="s">
        <v>103</v>
      </c>
      <c r="AV276" s="12" t="s">
        <v>103</v>
      </c>
      <c r="AW276" s="12" t="s">
        <v>32</v>
      </c>
      <c r="AX276" s="12" t="s">
        <v>76</v>
      </c>
      <c r="AY276" s="156" t="s">
        <v>126</v>
      </c>
    </row>
    <row r="277" spans="2:51" s="12" customFormat="1" ht="10.199999999999999">
      <c r="B277" s="154"/>
      <c r="D277" s="155" t="s">
        <v>134</v>
      </c>
      <c r="E277" s="156" t="s">
        <v>1</v>
      </c>
      <c r="F277" s="157" t="s">
        <v>162</v>
      </c>
      <c r="H277" s="158">
        <v>2.9</v>
      </c>
      <c r="I277" s="159"/>
      <c r="L277" s="154"/>
      <c r="M277" s="160"/>
      <c r="T277" s="161"/>
      <c r="AT277" s="156" t="s">
        <v>134</v>
      </c>
      <c r="AU277" s="156" t="s">
        <v>103</v>
      </c>
      <c r="AV277" s="12" t="s">
        <v>103</v>
      </c>
      <c r="AW277" s="12" t="s">
        <v>32</v>
      </c>
      <c r="AX277" s="12" t="s">
        <v>76</v>
      </c>
      <c r="AY277" s="156" t="s">
        <v>126</v>
      </c>
    </row>
    <row r="278" spans="2:51" s="12" customFormat="1" ht="10.199999999999999">
      <c r="B278" s="154"/>
      <c r="D278" s="155" t="s">
        <v>134</v>
      </c>
      <c r="E278" s="156" t="s">
        <v>1</v>
      </c>
      <c r="F278" s="157" t="s">
        <v>152</v>
      </c>
      <c r="H278" s="158">
        <v>12</v>
      </c>
      <c r="I278" s="159"/>
      <c r="L278" s="154"/>
      <c r="M278" s="160"/>
      <c r="T278" s="161"/>
      <c r="AT278" s="156" t="s">
        <v>134</v>
      </c>
      <c r="AU278" s="156" t="s">
        <v>103</v>
      </c>
      <c r="AV278" s="12" t="s">
        <v>103</v>
      </c>
      <c r="AW278" s="12" t="s">
        <v>32</v>
      </c>
      <c r="AX278" s="12" t="s">
        <v>76</v>
      </c>
      <c r="AY278" s="156" t="s">
        <v>126</v>
      </c>
    </row>
    <row r="279" spans="2:51" s="12" customFormat="1" ht="10.199999999999999">
      <c r="B279" s="154"/>
      <c r="D279" s="155" t="s">
        <v>134</v>
      </c>
      <c r="E279" s="156" t="s">
        <v>1</v>
      </c>
      <c r="F279" s="157" t="s">
        <v>221</v>
      </c>
      <c r="H279" s="158">
        <v>2</v>
      </c>
      <c r="I279" s="159"/>
      <c r="L279" s="154"/>
      <c r="M279" s="160"/>
      <c r="T279" s="161"/>
      <c r="AT279" s="156" t="s">
        <v>134</v>
      </c>
      <c r="AU279" s="156" t="s">
        <v>103</v>
      </c>
      <c r="AV279" s="12" t="s">
        <v>103</v>
      </c>
      <c r="AW279" s="12" t="s">
        <v>32</v>
      </c>
      <c r="AX279" s="12" t="s">
        <v>76</v>
      </c>
      <c r="AY279" s="156" t="s">
        <v>126</v>
      </c>
    </row>
    <row r="280" spans="2:51" s="14" customFormat="1" ht="10.199999999999999">
      <c r="B280" s="168"/>
      <c r="D280" s="155" t="s">
        <v>134</v>
      </c>
      <c r="E280" s="169" t="s">
        <v>1</v>
      </c>
      <c r="F280" s="170" t="s">
        <v>153</v>
      </c>
      <c r="H280" s="171">
        <v>18.3</v>
      </c>
      <c r="I280" s="172"/>
      <c r="L280" s="168"/>
      <c r="M280" s="173"/>
      <c r="T280" s="174"/>
      <c r="AT280" s="169" t="s">
        <v>134</v>
      </c>
      <c r="AU280" s="169" t="s">
        <v>103</v>
      </c>
      <c r="AV280" s="14" t="s">
        <v>141</v>
      </c>
      <c r="AW280" s="14" t="s">
        <v>32</v>
      </c>
      <c r="AX280" s="14" t="s">
        <v>76</v>
      </c>
      <c r="AY280" s="169" t="s">
        <v>126</v>
      </c>
    </row>
    <row r="281" spans="2:51" s="13" customFormat="1" ht="10.199999999999999">
      <c r="B281" s="162"/>
      <c r="D281" s="155" t="s">
        <v>134</v>
      </c>
      <c r="E281" s="163" t="s">
        <v>1</v>
      </c>
      <c r="F281" s="164" t="s">
        <v>163</v>
      </c>
      <c r="H281" s="163" t="s">
        <v>1</v>
      </c>
      <c r="I281" s="165"/>
      <c r="L281" s="162"/>
      <c r="M281" s="166"/>
      <c r="T281" s="167"/>
      <c r="AT281" s="163" t="s">
        <v>134</v>
      </c>
      <c r="AU281" s="163" t="s">
        <v>103</v>
      </c>
      <c r="AV281" s="13" t="s">
        <v>81</v>
      </c>
      <c r="AW281" s="13" t="s">
        <v>32</v>
      </c>
      <c r="AX281" s="13" t="s">
        <v>76</v>
      </c>
      <c r="AY281" s="163" t="s">
        <v>126</v>
      </c>
    </row>
    <row r="282" spans="2:51" s="12" customFormat="1" ht="10.199999999999999">
      <c r="B282" s="154"/>
      <c r="D282" s="155" t="s">
        <v>134</v>
      </c>
      <c r="E282" s="156" t="s">
        <v>1</v>
      </c>
      <c r="F282" s="157" t="s">
        <v>161</v>
      </c>
      <c r="H282" s="158">
        <v>1.4</v>
      </c>
      <c r="I282" s="159"/>
      <c r="L282" s="154"/>
      <c r="M282" s="160"/>
      <c r="T282" s="161"/>
      <c r="AT282" s="156" t="s">
        <v>134</v>
      </c>
      <c r="AU282" s="156" t="s">
        <v>103</v>
      </c>
      <c r="AV282" s="12" t="s">
        <v>103</v>
      </c>
      <c r="AW282" s="12" t="s">
        <v>32</v>
      </c>
      <c r="AX282" s="12" t="s">
        <v>76</v>
      </c>
      <c r="AY282" s="156" t="s">
        <v>126</v>
      </c>
    </row>
    <row r="283" spans="2:51" s="12" customFormat="1" ht="10.199999999999999">
      <c r="B283" s="154"/>
      <c r="D283" s="155" t="s">
        <v>134</v>
      </c>
      <c r="E283" s="156" t="s">
        <v>1</v>
      </c>
      <c r="F283" s="157" t="s">
        <v>164</v>
      </c>
      <c r="H283" s="158">
        <v>2.8</v>
      </c>
      <c r="I283" s="159"/>
      <c r="L283" s="154"/>
      <c r="M283" s="160"/>
      <c r="T283" s="161"/>
      <c r="AT283" s="156" t="s">
        <v>134</v>
      </c>
      <c r="AU283" s="156" t="s">
        <v>103</v>
      </c>
      <c r="AV283" s="12" t="s">
        <v>103</v>
      </c>
      <c r="AW283" s="12" t="s">
        <v>32</v>
      </c>
      <c r="AX283" s="12" t="s">
        <v>76</v>
      </c>
      <c r="AY283" s="156" t="s">
        <v>126</v>
      </c>
    </row>
    <row r="284" spans="2:51" s="12" customFormat="1" ht="10.199999999999999">
      <c r="B284" s="154"/>
      <c r="D284" s="155" t="s">
        <v>134</v>
      </c>
      <c r="E284" s="156" t="s">
        <v>1</v>
      </c>
      <c r="F284" s="157" t="s">
        <v>152</v>
      </c>
      <c r="H284" s="158">
        <v>12</v>
      </c>
      <c r="I284" s="159"/>
      <c r="L284" s="154"/>
      <c r="M284" s="160"/>
      <c r="T284" s="161"/>
      <c r="AT284" s="156" t="s">
        <v>134</v>
      </c>
      <c r="AU284" s="156" t="s">
        <v>103</v>
      </c>
      <c r="AV284" s="12" t="s">
        <v>103</v>
      </c>
      <c r="AW284" s="12" t="s">
        <v>32</v>
      </c>
      <c r="AX284" s="12" t="s">
        <v>76</v>
      </c>
      <c r="AY284" s="156" t="s">
        <v>126</v>
      </c>
    </row>
    <row r="285" spans="2:51" s="12" customFormat="1" ht="10.199999999999999">
      <c r="B285" s="154"/>
      <c r="D285" s="155" t="s">
        <v>134</v>
      </c>
      <c r="E285" s="156" t="s">
        <v>1</v>
      </c>
      <c r="F285" s="157" t="s">
        <v>221</v>
      </c>
      <c r="H285" s="158">
        <v>2</v>
      </c>
      <c r="I285" s="159"/>
      <c r="L285" s="154"/>
      <c r="M285" s="160"/>
      <c r="T285" s="161"/>
      <c r="AT285" s="156" t="s">
        <v>134</v>
      </c>
      <c r="AU285" s="156" t="s">
        <v>103</v>
      </c>
      <c r="AV285" s="12" t="s">
        <v>103</v>
      </c>
      <c r="AW285" s="12" t="s">
        <v>32</v>
      </c>
      <c r="AX285" s="12" t="s">
        <v>76</v>
      </c>
      <c r="AY285" s="156" t="s">
        <v>126</v>
      </c>
    </row>
    <row r="286" spans="2:51" s="14" customFormat="1" ht="10.199999999999999">
      <c r="B286" s="168"/>
      <c r="D286" s="155" t="s">
        <v>134</v>
      </c>
      <c r="E286" s="169" t="s">
        <v>1</v>
      </c>
      <c r="F286" s="170" t="s">
        <v>153</v>
      </c>
      <c r="H286" s="171">
        <v>18.2</v>
      </c>
      <c r="I286" s="172"/>
      <c r="L286" s="168"/>
      <c r="M286" s="173"/>
      <c r="T286" s="174"/>
      <c r="AT286" s="169" t="s">
        <v>134</v>
      </c>
      <c r="AU286" s="169" t="s">
        <v>103</v>
      </c>
      <c r="AV286" s="14" t="s">
        <v>141</v>
      </c>
      <c r="AW286" s="14" t="s">
        <v>32</v>
      </c>
      <c r="AX286" s="14" t="s">
        <v>76</v>
      </c>
      <c r="AY286" s="169" t="s">
        <v>126</v>
      </c>
    </row>
    <row r="287" spans="2:51" s="13" customFormat="1" ht="10.199999999999999">
      <c r="B287" s="162"/>
      <c r="D287" s="155" t="s">
        <v>134</v>
      </c>
      <c r="E287" s="163" t="s">
        <v>1</v>
      </c>
      <c r="F287" s="164" t="s">
        <v>165</v>
      </c>
      <c r="H287" s="163" t="s">
        <v>1</v>
      </c>
      <c r="I287" s="165"/>
      <c r="L287" s="162"/>
      <c r="M287" s="166"/>
      <c r="T287" s="167"/>
      <c r="AT287" s="163" t="s">
        <v>134</v>
      </c>
      <c r="AU287" s="163" t="s">
        <v>103</v>
      </c>
      <c r="AV287" s="13" t="s">
        <v>81</v>
      </c>
      <c r="AW287" s="13" t="s">
        <v>32</v>
      </c>
      <c r="AX287" s="13" t="s">
        <v>76</v>
      </c>
      <c r="AY287" s="163" t="s">
        <v>126</v>
      </c>
    </row>
    <row r="288" spans="2:51" s="12" customFormat="1" ht="10.199999999999999">
      <c r="B288" s="154"/>
      <c r="D288" s="155" t="s">
        <v>134</v>
      </c>
      <c r="E288" s="156" t="s">
        <v>1</v>
      </c>
      <c r="F288" s="157" t="s">
        <v>166</v>
      </c>
      <c r="H288" s="158">
        <v>1.3</v>
      </c>
      <c r="I288" s="159"/>
      <c r="L288" s="154"/>
      <c r="M288" s="160"/>
      <c r="T288" s="161"/>
      <c r="AT288" s="156" t="s">
        <v>134</v>
      </c>
      <c r="AU288" s="156" t="s">
        <v>103</v>
      </c>
      <c r="AV288" s="12" t="s">
        <v>103</v>
      </c>
      <c r="AW288" s="12" t="s">
        <v>32</v>
      </c>
      <c r="AX288" s="12" t="s">
        <v>76</v>
      </c>
      <c r="AY288" s="156" t="s">
        <v>126</v>
      </c>
    </row>
    <row r="289" spans="2:51" s="12" customFormat="1" ht="10.199999999999999">
      <c r="B289" s="154"/>
      <c r="D289" s="155" t="s">
        <v>134</v>
      </c>
      <c r="E289" s="156" t="s">
        <v>1</v>
      </c>
      <c r="F289" s="157" t="s">
        <v>164</v>
      </c>
      <c r="H289" s="158">
        <v>2.8</v>
      </c>
      <c r="I289" s="159"/>
      <c r="L289" s="154"/>
      <c r="M289" s="160"/>
      <c r="T289" s="161"/>
      <c r="AT289" s="156" t="s">
        <v>134</v>
      </c>
      <c r="AU289" s="156" t="s">
        <v>103</v>
      </c>
      <c r="AV289" s="12" t="s">
        <v>103</v>
      </c>
      <c r="AW289" s="12" t="s">
        <v>32</v>
      </c>
      <c r="AX289" s="12" t="s">
        <v>76</v>
      </c>
      <c r="AY289" s="156" t="s">
        <v>126</v>
      </c>
    </row>
    <row r="290" spans="2:51" s="12" customFormat="1" ht="10.199999999999999">
      <c r="B290" s="154"/>
      <c r="D290" s="155" t="s">
        <v>134</v>
      </c>
      <c r="E290" s="156" t="s">
        <v>1</v>
      </c>
      <c r="F290" s="157" t="s">
        <v>152</v>
      </c>
      <c r="H290" s="158">
        <v>12</v>
      </c>
      <c r="I290" s="159"/>
      <c r="L290" s="154"/>
      <c r="M290" s="160"/>
      <c r="T290" s="161"/>
      <c r="AT290" s="156" t="s">
        <v>134</v>
      </c>
      <c r="AU290" s="156" t="s">
        <v>103</v>
      </c>
      <c r="AV290" s="12" t="s">
        <v>103</v>
      </c>
      <c r="AW290" s="12" t="s">
        <v>32</v>
      </c>
      <c r="AX290" s="12" t="s">
        <v>76</v>
      </c>
      <c r="AY290" s="156" t="s">
        <v>126</v>
      </c>
    </row>
    <row r="291" spans="2:51" s="12" customFormat="1" ht="10.199999999999999">
      <c r="B291" s="154"/>
      <c r="D291" s="155" t="s">
        <v>134</v>
      </c>
      <c r="E291" s="156" t="s">
        <v>1</v>
      </c>
      <c r="F291" s="157" t="s">
        <v>221</v>
      </c>
      <c r="H291" s="158">
        <v>2</v>
      </c>
      <c r="I291" s="159"/>
      <c r="L291" s="154"/>
      <c r="M291" s="160"/>
      <c r="T291" s="161"/>
      <c r="AT291" s="156" t="s">
        <v>134</v>
      </c>
      <c r="AU291" s="156" t="s">
        <v>103</v>
      </c>
      <c r="AV291" s="12" t="s">
        <v>103</v>
      </c>
      <c r="AW291" s="12" t="s">
        <v>32</v>
      </c>
      <c r="AX291" s="12" t="s">
        <v>76</v>
      </c>
      <c r="AY291" s="156" t="s">
        <v>126</v>
      </c>
    </row>
    <row r="292" spans="2:51" s="14" customFormat="1" ht="10.199999999999999">
      <c r="B292" s="168"/>
      <c r="D292" s="155" t="s">
        <v>134</v>
      </c>
      <c r="E292" s="169" t="s">
        <v>1</v>
      </c>
      <c r="F292" s="170" t="s">
        <v>153</v>
      </c>
      <c r="H292" s="171">
        <v>18.100000000000001</v>
      </c>
      <c r="I292" s="172"/>
      <c r="L292" s="168"/>
      <c r="M292" s="173"/>
      <c r="T292" s="174"/>
      <c r="AT292" s="169" t="s">
        <v>134</v>
      </c>
      <c r="AU292" s="169" t="s">
        <v>103</v>
      </c>
      <c r="AV292" s="14" t="s">
        <v>141</v>
      </c>
      <c r="AW292" s="14" t="s">
        <v>32</v>
      </c>
      <c r="AX292" s="14" t="s">
        <v>76</v>
      </c>
      <c r="AY292" s="169" t="s">
        <v>126</v>
      </c>
    </row>
    <row r="293" spans="2:51" s="13" customFormat="1" ht="10.199999999999999">
      <c r="B293" s="162"/>
      <c r="D293" s="155" t="s">
        <v>134</v>
      </c>
      <c r="E293" s="163" t="s">
        <v>1</v>
      </c>
      <c r="F293" s="164" t="s">
        <v>167</v>
      </c>
      <c r="H293" s="163" t="s">
        <v>1</v>
      </c>
      <c r="I293" s="165"/>
      <c r="L293" s="162"/>
      <c r="M293" s="166"/>
      <c r="T293" s="167"/>
      <c r="AT293" s="163" t="s">
        <v>134</v>
      </c>
      <c r="AU293" s="163" t="s">
        <v>103</v>
      </c>
      <c r="AV293" s="13" t="s">
        <v>81</v>
      </c>
      <c r="AW293" s="13" t="s">
        <v>32</v>
      </c>
      <c r="AX293" s="13" t="s">
        <v>76</v>
      </c>
      <c r="AY293" s="163" t="s">
        <v>126</v>
      </c>
    </row>
    <row r="294" spans="2:51" s="12" customFormat="1" ht="10.199999999999999">
      <c r="B294" s="154"/>
      <c r="D294" s="155" t="s">
        <v>134</v>
      </c>
      <c r="E294" s="156" t="s">
        <v>1</v>
      </c>
      <c r="F294" s="157" t="s">
        <v>150</v>
      </c>
      <c r="H294" s="158">
        <v>1.1499999999999999</v>
      </c>
      <c r="I294" s="159"/>
      <c r="L294" s="154"/>
      <c r="M294" s="160"/>
      <c r="T294" s="161"/>
      <c r="AT294" s="156" t="s">
        <v>134</v>
      </c>
      <c r="AU294" s="156" t="s">
        <v>103</v>
      </c>
      <c r="AV294" s="12" t="s">
        <v>103</v>
      </c>
      <c r="AW294" s="12" t="s">
        <v>32</v>
      </c>
      <c r="AX294" s="12" t="s">
        <v>76</v>
      </c>
      <c r="AY294" s="156" t="s">
        <v>126</v>
      </c>
    </row>
    <row r="295" spans="2:51" s="12" customFormat="1" ht="10.199999999999999">
      <c r="B295" s="154"/>
      <c r="D295" s="155" t="s">
        <v>134</v>
      </c>
      <c r="E295" s="156" t="s">
        <v>1</v>
      </c>
      <c r="F295" s="157" t="s">
        <v>156</v>
      </c>
      <c r="H295" s="158">
        <v>2.5</v>
      </c>
      <c r="I295" s="159"/>
      <c r="L295" s="154"/>
      <c r="M295" s="160"/>
      <c r="T295" s="161"/>
      <c r="AT295" s="156" t="s">
        <v>134</v>
      </c>
      <c r="AU295" s="156" t="s">
        <v>103</v>
      </c>
      <c r="AV295" s="12" t="s">
        <v>103</v>
      </c>
      <c r="AW295" s="12" t="s">
        <v>32</v>
      </c>
      <c r="AX295" s="12" t="s">
        <v>76</v>
      </c>
      <c r="AY295" s="156" t="s">
        <v>126</v>
      </c>
    </row>
    <row r="296" spans="2:51" s="12" customFormat="1" ht="10.199999999999999">
      <c r="B296" s="154"/>
      <c r="D296" s="155" t="s">
        <v>134</v>
      </c>
      <c r="E296" s="156" t="s">
        <v>1</v>
      </c>
      <c r="F296" s="157" t="s">
        <v>152</v>
      </c>
      <c r="H296" s="158">
        <v>12</v>
      </c>
      <c r="I296" s="159"/>
      <c r="L296" s="154"/>
      <c r="M296" s="160"/>
      <c r="T296" s="161"/>
      <c r="AT296" s="156" t="s">
        <v>134</v>
      </c>
      <c r="AU296" s="156" t="s">
        <v>103</v>
      </c>
      <c r="AV296" s="12" t="s">
        <v>103</v>
      </c>
      <c r="AW296" s="12" t="s">
        <v>32</v>
      </c>
      <c r="AX296" s="12" t="s">
        <v>76</v>
      </c>
      <c r="AY296" s="156" t="s">
        <v>126</v>
      </c>
    </row>
    <row r="297" spans="2:51" s="12" customFormat="1" ht="10.199999999999999">
      <c r="B297" s="154"/>
      <c r="D297" s="155" t="s">
        <v>134</v>
      </c>
      <c r="E297" s="156" t="s">
        <v>1</v>
      </c>
      <c r="F297" s="157" t="s">
        <v>221</v>
      </c>
      <c r="H297" s="158">
        <v>2</v>
      </c>
      <c r="I297" s="159"/>
      <c r="L297" s="154"/>
      <c r="M297" s="160"/>
      <c r="T297" s="161"/>
      <c r="AT297" s="156" t="s">
        <v>134</v>
      </c>
      <c r="AU297" s="156" t="s">
        <v>103</v>
      </c>
      <c r="AV297" s="12" t="s">
        <v>103</v>
      </c>
      <c r="AW297" s="12" t="s">
        <v>32</v>
      </c>
      <c r="AX297" s="12" t="s">
        <v>76</v>
      </c>
      <c r="AY297" s="156" t="s">
        <v>126</v>
      </c>
    </row>
    <row r="298" spans="2:51" s="14" customFormat="1" ht="10.199999999999999">
      <c r="B298" s="168"/>
      <c r="D298" s="155" t="s">
        <v>134</v>
      </c>
      <c r="E298" s="169" t="s">
        <v>1</v>
      </c>
      <c r="F298" s="170" t="s">
        <v>153</v>
      </c>
      <c r="H298" s="171">
        <v>17.649999999999999</v>
      </c>
      <c r="I298" s="172"/>
      <c r="L298" s="168"/>
      <c r="M298" s="173"/>
      <c r="T298" s="174"/>
      <c r="AT298" s="169" t="s">
        <v>134</v>
      </c>
      <c r="AU298" s="169" t="s">
        <v>103</v>
      </c>
      <c r="AV298" s="14" t="s">
        <v>141</v>
      </c>
      <c r="AW298" s="14" t="s">
        <v>32</v>
      </c>
      <c r="AX298" s="14" t="s">
        <v>76</v>
      </c>
      <c r="AY298" s="169" t="s">
        <v>126</v>
      </c>
    </row>
    <row r="299" spans="2:51" s="13" customFormat="1" ht="10.199999999999999">
      <c r="B299" s="162"/>
      <c r="D299" s="155" t="s">
        <v>134</v>
      </c>
      <c r="E299" s="163" t="s">
        <v>1</v>
      </c>
      <c r="F299" s="164" t="s">
        <v>168</v>
      </c>
      <c r="H299" s="163" t="s">
        <v>1</v>
      </c>
      <c r="I299" s="165"/>
      <c r="L299" s="162"/>
      <c r="M299" s="166"/>
      <c r="T299" s="167"/>
      <c r="AT299" s="163" t="s">
        <v>134</v>
      </c>
      <c r="AU299" s="163" t="s">
        <v>103</v>
      </c>
      <c r="AV299" s="13" t="s">
        <v>81</v>
      </c>
      <c r="AW299" s="13" t="s">
        <v>32</v>
      </c>
      <c r="AX299" s="13" t="s">
        <v>76</v>
      </c>
      <c r="AY299" s="163" t="s">
        <v>126</v>
      </c>
    </row>
    <row r="300" spans="2:51" s="12" customFormat="1" ht="10.199999999999999">
      <c r="B300" s="154"/>
      <c r="D300" s="155" t="s">
        <v>134</v>
      </c>
      <c r="E300" s="156" t="s">
        <v>1</v>
      </c>
      <c r="F300" s="157" t="s">
        <v>169</v>
      </c>
      <c r="H300" s="158">
        <v>1.1000000000000001</v>
      </c>
      <c r="I300" s="159"/>
      <c r="L300" s="154"/>
      <c r="M300" s="160"/>
      <c r="T300" s="161"/>
      <c r="AT300" s="156" t="s">
        <v>134</v>
      </c>
      <c r="AU300" s="156" t="s">
        <v>103</v>
      </c>
      <c r="AV300" s="12" t="s">
        <v>103</v>
      </c>
      <c r="AW300" s="12" t="s">
        <v>32</v>
      </c>
      <c r="AX300" s="12" t="s">
        <v>76</v>
      </c>
      <c r="AY300" s="156" t="s">
        <v>126</v>
      </c>
    </row>
    <row r="301" spans="2:51" s="12" customFormat="1" ht="10.199999999999999">
      <c r="B301" s="154"/>
      <c r="D301" s="155" t="s">
        <v>134</v>
      </c>
      <c r="E301" s="156" t="s">
        <v>1</v>
      </c>
      <c r="F301" s="157" t="s">
        <v>170</v>
      </c>
      <c r="H301" s="158">
        <v>2</v>
      </c>
      <c r="I301" s="159"/>
      <c r="L301" s="154"/>
      <c r="M301" s="160"/>
      <c r="T301" s="161"/>
      <c r="AT301" s="156" t="s">
        <v>134</v>
      </c>
      <c r="AU301" s="156" t="s">
        <v>103</v>
      </c>
      <c r="AV301" s="12" t="s">
        <v>103</v>
      </c>
      <c r="AW301" s="12" t="s">
        <v>32</v>
      </c>
      <c r="AX301" s="12" t="s">
        <v>76</v>
      </c>
      <c r="AY301" s="156" t="s">
        <v>126</v>
      </c>
    </row>
    <row r="302" spans="2:51" s="12" customFormat="1" ht="10.199999999999999">
      <c r="B302" s="154"/>
      <c r="D302" s="155" t="s">
        <v>134</v>
      </c>
      <c r="E302" s="156" t="s">
        <v>1</v>
      </c>
      <c r="F302" s="157" t="s">
        <v>152</v>
      </c>
      <c r="H302" s="158">
        <v>12</v>
      </c>
      <c r="I302" s="159"/>
      <c r="L302" s="154"/>
      <c r="M302" s="160"/>
      <c r="T302" s="161"/>
      <c r="AT302" s="156" t="s">
        <v>134</v>
      </c>
      <c r="AU302" s="156" t="s">
        <v>103</v>
      </c>
      <c r="AV302" s="12" t="s">
        <v>103</v>
      </c>
      <c r="AW302" s="12" t="s">
        <v>32</v>
      </c>
      <c r="AX302" s="12" t="s">
        <v>76</v>
      </c>
      <c r="AY302" s="156" t="s">
        <v>126</v>
      </c>
    </row>
    <row r="303" spans="2:51" s="12" customFormat="1" ht="10.199999999999999">
      <c r="B303" s="154"/>
      <c r="D303" s="155" t="s">
        <v>134</v>
      </c>
      <c r="E303" s="156" t="s">
        <v>1</v>
      </c>
      <c r="F303" s="157" t="s">
        <v>221</v>
      </c>
      <c r="H303" s="158">
        <v>2</v>
      </c>
      <c r="I303" s="159"/>
      <c r="L303" s="154"/>
      <c r="M303" s="160"/>
      <c r="T303" s="161"/>
      <c r="AT303" s="156" t="s">
        <v>134</v>
      </c>
      <c r="AU303" s="156" t="s">
        <v>103</v>
      </c>
      <c r="AV303" s="12" t="s">
        <v>103</v>
      </c>
      <c r="AW303" s="12" t="s">
        <v>32</v>
      </c>
      <c r="AX303" s="12" t="s">
        <v>76</v>
      </c>
      <c r="AY303" s="156" t="s">
        <v>126</v>
      </c>
    </row>
    <row r="304" spans="2:51" s="14" customFormat="1" ht="10.199999999999999">
      <c r="B304" s="168"/>
      <c r="D304" s="155" t="s">
        <v>134</v>
      </c>
      <c r="E304" s="169" t="s">
        <v>1</v>
      </c>
      <c r="F304" s="170" t="s">
        <v>153</v>
      </c>
      <c r="H304" s="171">
        <v>17.100000000000001</v>
      </c>
      <c r="I304" s="172"/>
      <c r="L304" s="168"/>
      <c r="M304" s="173"/>
      <c r="T304" s="174"/>
      <c r="AT304" s="169" t="s">
        <v>134</v>
      </c>
      <c r="AU304" s="169" t="s">
        <v>103</v>
      </c>
      <c r="AV304" s="14" t="s">
        <v>141</v>
      </c>
      <c r="AW304" s="14" t="s">
        <v>32</v>
      </c>
      <c r="AX304" s="14" t="s">
        <v>76</v>
      </c>
      <c r="AY304" s="169" t="s">
        <v>126</v>
      </c>
    </row>
    <row r="305" spans="2:65" s="13" customFormat="1" ht="10.199999999999999">
      <c r="B305" s="162"/>
      <c r="D305" s="155" t="s">
        <v>134</v>
      </c>
      <c r="E305" s="163" t="s">
        <v>1</v>
      </c>
      <c r="F305" s="164" t="s">
        <v>171</v>
      </c>
      <c r="H305" s="163" t="s">
        <v>1</v>
      </c>
      <c r="I305" s="165"/>
      <c r="L305" s="162"/>
      <c r="M305" s="166"/>
      <c r="T305" s="167"/>
      <c r="AT305" s="163" t="s">
        <v>134</v>
      </c>
      <c r="AU305" s="163" t="s">
        <v>103</v>
      </c>
      <c r="AV305" s="13" t="s">
        <v>81</v>
      </c>
      <c r="AW305" s="13" t="s">
        <v>32</v>
      </c>
      <c r="AX305" s="13" t="s">
        <v>76</v>
      </c>
      <c r="AY305" s="163" t="s">
        <v>126</v>
      </c>
    </row>
    <row r="306" spans="2:65" s="12" customFormat="1" ht="10.199999999999999">
      <c r="B306" s="154"/>
      <c r="D306" s="155" t="s">
        <v>134</v>
      </c>
      <c r="E306" s="156" t="s">
        <v>1</v>
      </c>
      <c r="F306" s="157" t="s">
        <v>155</v>
      </c>
      <c r="H306" s="158">
        <v>1.05</v>
      </c>
      <c r="I306" s="159"/>
      <c r="L306" s="154"/>
      <c r="M306" s="160"/>
      <c r="T306" s="161"/>
      <c r="AT306" s="156" t="s">
        <v>134</v>
      </c>
      <c r="AU306" s="156" t="s">
        <v>103</v>
      </c>
      <c r="AV306" s="12" t="s">
        <v>103</v>
      </c>
      <c r="AW306" s="12" t="s">
        <v>32</v>
      </c>
      <c r="AX306" s="12" t="s">
        <v>76</v>
      </c>
      <c r="AY306" s="156" t="s">
        <v>126</v>
      </c>
    </row>
    <row r="307" spans="2:65" s="12" customFormat="1" ht="10.199999999999999">
      <c r="B307" s="154"/>
      <c r="D307" s="155" t="s">
        <v>134</v>
      </c>
      <c r="E307" s="156" t="s">
        <v>1</v>
      </c>
      <c r="F307" s="157" t="s">
        <v>172</v>
      </c>
      <c r="H307" s="158">
        <v>2.1</v>
      </c>
      <c r="I307" s="159"/>
      <c r="L307" s="154"/>
      <c r="M307" s="160"/>
      <c r="T307" s="161"/>
      <c r="AT307" s="156" t="s">
        <v>134</v>
      </c>
      <c r="AU307" s="156" t="s">
        <v>103</v>
      </c>
      <c r="AV307" s="12" t="s">
        <v>103</v>
      </c>
      <c r="AW307" s="12" t="s">
        <v>32</v>
      </c>
      <c r="AX307" s="12" t="s">
        <v>76</v>
      </c>
      <c r="AY307" s="156" t="s">
        <v>126</v>
      </c>
    </row>
    <row r="308" spans="2:65" s="12" customFormat="1" ht="10.199999999999999">
      <c r="B308" s="154"/>
      <c r="D308" s="155" t="s">
        <v>134</v>
      </c>
      <c r="E308" s="156" t="s">
        <v>1</v>
      </c>
      <c r="F308" s="157" t="s">
        <v>223</v>
      </c>
      <c r="H308" s="158">
        <v>15</v>
      </c>
      <c r="I308" s="159"/>
      <c r="L308" s="154"/>
      <c r="M308" s="160"/>
      <c r="T308" s="161"/>
      <c r="AT308" s="156" t="s">
        <v>134</v>
      </c>
      <c r="AU308" s="156" t="s">
        <v>103</v>
      </c>
      <c r="AV308" s="12" t="s">
        <v>103</v>
      </c>
      <c r="AW308" s="12" t="s">
        <v>32</v>
      </c>
      <c r="AX308" s="12" t="s">
        <v>76</v>
      </c>
      <c r="AY308" s="156" t="s">
        <v>126</v>
      </c>
    </row>
    <row r="309" spans="2:65" s="12" customFormat="1" ht="10.199999999999999">
      <c r="B309" s="154"/>
      <c r="D309" s="155" t="s">
        <v>134</v>
      </c>
      <c r="E309" s="156" t="s">
        <v>1</v>
      </c>
      <c r="F309" s="157" t="s">
        <v>221</v>
      </c>
      <c r="H309" s="158">
        <v>2</v>
      </c>
      <c r="I309" s="159"/>
      <c r="L309" s="154"/>
      <c r="M309" s="160"/>
      <c r="T309" s="161"/>
      <c r="AT309" s="156" t="s">
        <v>134</v>
      </c>
      <c r="AU309" s="156" t="s">
        <v>103</v>
      </c>
      <c r="AV309" s="12" t="s">
        <v>103</v>
      </c>
      <c r="AW309" s="12" t="s">
        <v>32</v>
      </c>
      <c r="AX309" s="12" t="s">
        <v>76</v>
      </c>
      <c r="AY309" s="156" t="s">
        <v>126</v>
      </c>
    </row>
    <row r="310" spans="2:65" s="14" customFormat="1" ht="10.199999999999999">
      <c r="B310" s="168"/>
      <c r="D310" s="155" t="s">
        <v>134</v>
      </c>
      <c r="E310" s="169" t="s">
        <v>1</v>
      </c>
      <c r="F310" s="170" t="s">
        <v>153</v>
      </c>
      <c r="H310" s="171">
        <v>20.149999999999999</v>
      </c>
      <c r="I310" s="172"/>
      <c r="L310" s="168"/>
      <c r="M310" s="173"/>
      <c r="T310" s="174"/>
      <c r="AT310" s="169" t="s">
        <v>134</v>
      </c>
      <c r="AU310" s="169" t="s">
        <v>103</v>
      </c>
      <c r="AV310" s="14" t="s">
        <v>141</v>
      </c>
      <c r="AW310" s="14" t="s">
        <v>32</v>
      </c>
      <c r="AX310" s="14" t="s">
        <v>76</v>
      </c>
      <c r="AY310" s="169" t="s">
        <v>126</v>
      </c>
    </row>
    <row r="311" spans="2:65" s="15" customFormat="1" ht="10.199999999999999">
      <c r="B311" s="175"/>
      <c r="D311" s="155" t="s">
        <v>134</v>
      </c>
      <c r="E311" s="176" t="s">
        <v>1</v>
      </c>
      <c r="F311" s="177" t="s">
        <v>173</v>
      </c>
      <c r="H311" s="178">
        <v>169.65</v>
      </c>
      <c r="I311" s="179"/>
      <c r="L311" s="175"/>
      <c r="M311" s="180"/>
      <c r="T311" s="181"/>
      <c r="AT311" s="176" t="s">
        <v>134</v>
      </c>
      <c r="AU311" s="176" t="s">
        <v>103</v>
      </c>
      <c r="AV311" s="15" t="s">
        <v>132</v>
      </c>
      <c r="AW311" s="15" t="s">
        <v>32</v>
      </c>
      <c r="AX311" s="15" t="s">
        <v>81</v>
      </c>
      <c r="AY311" s="176" t="s">
        <v>126</v>
      </c>
    </row>
    <row r="312" spans="2:65" s="1" customFormat="1" ht="16.5" customHeight="1">
      <c r="B312" s="32"/>
      <c r="C312" s="182" t="s">
        <v>224</v>
      </c>
      <c r="D312" s="182" t="s">
        <v>225</v>
      </c>
      <c r="E312" s="183" t="s">
        <v>226</v>
      </c>
      <c r="F312" s="184" t="s">
        <v>227</v>
      </c>
      <c r="G312" s="185" t="s">
        <v>147</v>
      </c>
      <c r="H312" s="186">
        <v>178.13300000000001</v>
      </c>
      <c r="I312" s="187"/>
      <c r="J312" s="188">
        <f>ROUND(I312*H312,2)</f>
        <v>0</v>
      </c>
      <c r="K312" s="189"/>
      <c r="L312" s="190"/>
      <c r="M312" s="191" t="s">
        <v>1</v>
      </c>
      <c r="N312" s="192" t="s">
        <v>42</v>
      </c>
      <c r="P312" s="150">
        <f>O312*H312</f>
        <v>0</v>
      </c>
      <c r="Q312" s="150">
        <v>1E-4</v>
      </c>
      <c r="R312" s="150">
        <f>Q312*H312</f>
        <v>1.7813300000000001E-2</v>
      </c>
      <c r="S312" s="150">
        <v>0</v>
      </c>
      <c r="T312" s="151">
        <f>S312*H312</f>
        <v>0</v>
      </c>
      <c r="AR312" s="152" t="s">
        <v>217</v>
      </c>
      <c r="AT312" s="152" t="s">
        <v>225</v>
      </c>
      <c r="AU312" s="152" t="s">
        <v>103</v>
      </c>
      <c r="AY312" s="17" t="s">
        <v>126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17" t="s">
        <v>103</v>
      </c>
      <c r="BK312" s="153">
        <f>ROUND(I312*H312,2)</f>
        <v>0</v>
      </c>
      <c r="BL312" s="17" t="s">
        <v>132</v>
      </c>
      <c r="BM312" s="152" t="s">
        <v>228</v>
      </c>
    </row>
    <row r="313" spans="2:65" s="12" customFormat="1" ht="10.199999999999999">
      <c r="B313" s="154"/>
      <c r="D313" s="155" t="s">
        <v>134</v>
      </c>
      <c r="F313" s="157" t="s">
        <v>229</v>
      </c>
      <c r="H313" s="158">
        <v>178.13300000000001</v>
      </c>
      <c r="I313" s="159"/>
      <c r="L313" s="154"/>
      <c r="M313" s="160"/>
      <c r="T313" s="161"/>
      <c r="AT313" s="156" t="s">
        <v>134</v>
      </c>
      <c r="AU313" s="156" t="s">
        <v>103</v>
      </c>
      <c r="AV313" s="12" t="s">
        <v>103</v>
      </c>
      <c r="AW313" s="12" t="s">
        <v>4</v>
      </c>
      <c r="AX313" s="12" t="s">
        <v>81</v>
      </c>
      <c r="AY313" s="156" t="s">
        <v>126</v>
      </c>
    </row>
    <row r="314" spans="2:65" s="1" customFormat="1" ht="24.15" customHeight="1">
      <c r="B314" s="32"/>
      <c r="C314" s="141" t="s">
        <v>230</v>
      </c>
      <c r="D314" s="141" t="s">
        <v>128</v>
      </c>
      <c r="E314" s="142" t="s">
        <v>231</v>
      </c>
      <c r="F314" s="143" t="s">
        <v>232</v>
      </c>
      <c r="G314" s="144" t="s">
        <v>131</v>
      </c>
      <c r="H314" s="145">
        <v>414.32100000000003</v>
      </c>
      <c r="I314" s="146"/>
      <c r="J314" s="147">
        <f>ROUND(I314*H314,2)</f>
        <v>0</v>
      </c>
      <c r="K314" s="148"/>
      <c r="L314" s="32"/>
      <c r="M314" s="149" t="s">
        <v>1</v>
      </c>
      <c r="N314" s="110" t="s">
        <v>42</v>
      </c>
      <c r="P314" s="150">
        <f>O314*H314</f>
        <v>0</v>
      </c>
      <c r="Q314" s="150">
        <v>1.8000000000000001E-4</v>
      </c>
      <c r="R314" s="150">
        <f>Q314*H314</f>
        <v>7.457778000000001E-2</v>
      </c>
      <c r="S314" s="150">
        <v>0</v>
      </c>
      <c r="T314" s="151">
        <f>S314*H314</f>
        <v>0</v>
      </c>
      <c r="AR314" s="152" t="s">
        <v>132</v>
      </c>
      <c r="AT314" s="152" t="s">
        <v>128</v>
      </c>
      <c r="AU314" s="152" t="s">
        <v>103</v>
      </c>
      <c r="AY314" s="17" t="s">
        <v>126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17" t="s">
        <v>103</v>
      </c>
      <c r="BK314" s="153">
        <f>ROUND(I314*H314,2)</f>
        <v>0</v>
      </c>
      <c r="BL314" s="17" t="s">
        <v>132</v>
      </c>
      <c r="BM314" s="152" t="s">
        <v>233</v>
      </c>
    </row>
    <row r="315" spans="2:65" s="12" customFormat="1" ht="10.199999999999999">
      <c r="B315" s="154"/>
      <c r="D315" s="155" t="s">
        <v>134</v>
      </c>
      <c r="E315" s="156" t="s">
        <v>1</v>
      </c>
      <c r="F315" s="157" t="s">
        <v>216</v>
      </c>
      <c r="H315" s="158">
        <v>414.32100000000003</v>
      </c>
      <c r="I315" s="159"/>
      <c r="L315" s="154"/>
      <c r="M315" s="160"/>
      <c r="T315" s="161"/>
      <c r="AT315" s="156" t="s">
        <v>134</v>
      </c>
      <c r="AU315" s="156" t="s">
        <v>103</v>
      </c>
      <c r="AV315" s="12" t="s">
        <v>103</v>
      </c>
      <c r="AW315" s="12" t="s">
        <v>32</v>
      </c>
      <c r="AX315" s="12" t="s">
        <v>81</v>
      </c>
      <c r="AY315" s="156" t="s">
        <v>126</v>
      </c>
    </row>
    <row r="316" spans="2:65" s="1" customFormat="1" ht="24.15" customHeight="1">
      <c r="B316" s="32"/>
      <c r="C316" s="141" t="s">
        <v>234</v>
      </c>
      <c r="D316" s="141" t="s">
        <v>128</v>
      </c>
      <c r="E316" s="142" t="s">
        <v>235</v>
      </c>
      <c r="F316" s="143" t="s">
        <v>236</v>
      </c>
      <c r="G316" s="144" t="s">
        <v>131</v>
      </c>
      <c r="H316" s="145">
        <v>414.32100000000003</v>
      </c>
      <c r="I316" s="146"/>
      <c r="J316" s="147">
        <f>ROUND(I316*H316,2)</f>
        <v>0</v>
      </c>
      <c r="K316" s="148"/>
      <c r="L316" s="32"/>
      <c r="M316" s="149" t="s">
        <v>1</v>
      </c>
      <c r="N316" s="110" t="s">
        <v>42</v>
      </c>
      <c r="P316" s="150">
        <f>O316*H316</f>
        <v>0</v>
      </c>
      <c r="Q316" s="150">
        <v>5.7000000000000002E-3</v>
      </c>
      <c r="R316" s="150">
        <f>Q316*H316</f>
        <v>2.3616297000000004</v>
      </c>
      <c r="S316" s="150">
        <v>0</v>
      </c>
      <c r="T316" s="151">
        <f>S316*H316</f>
        <v>0</v>
      </c>
      <c r="AR316" s="152" t="s">
        <v>132</v>
      </c>
      <c r="AT316" s="152" t="s">
        <v>128</v>
      </c>
      <c r="AU316" s="152" t="s">
        <v>103</v>
      </c>
      <c r="AY316" s="17" t="s">
        <v>126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7" t="s">
        <v>103</v>
      </c>
      <c r="BK316" s="153">
        <f>ROUND(I316*H316,2)</f>
        <v>0</v>
      </c>
      <c r="BL316" s="17" t="s">
        <v>132</v>
      </c>
      <c r="BM316" s="152" t="s">
        <v>237</v>
      </c>
    </row>
    <row r="317" spans="2:65" s="1" customFormat="1" ht="24.15" customHeight="1">
      <c r="B317" s="32"/>
      <c r="C317" s="141" t="s">
        <v>8</v>
      </c>
      <c r="D317" s="141" t="s">
        <v>128</v>
      </c>
      <c r="E317" s="142" t="s">
        <v>238</v>
      </c>
      <c r="F317" s="143" t="s">
        <v>239</v>
      </c>
      <c r="G317" s="144" t="s">
        <v>131</v>
      </c>
      <c r="H317" s="145">
        <v>156.804</v>
      </c>
      <c r="I317" s="146"/>
      <c r="J317" s="147">
        <f>ROUND(I317*H317,2)</f>
        <v>0</v>
      </c>
      <c r="K317" s="148"/>
      <c r="L317" s="32"/>
      <c r="M317" s="149" t="s">
        <v>1</v>
      </c>
      <c r="N317" s="110" t="s">
        <v>42</v>
      </c>
      <c r="P317" s="150">
        <f>O317*H317</f>
        <v>0</v>
      </c>
      <c r="Q317" s="150">
        <v>0.20893</v>
      </c>
      <c r="R317" s="150">
        <f>Q317*H317</f>
        <v>32.761059719999999</v>
      </c>
      <c r="S317" s="150">
        <v>0</v>
      </c>
      <c r="T317" s="151">
        <f>S317*H317</f>
        <v>0</v>
      </c>
      <c r="AR317" s="152" t="s">
        <v>132</v>
      </c>
      <c r="AT317" s="152" t="s">
        <v>128</v>
      </c>
      <c r="AU317" s="152" t="s">
        <v>103</v>
      </c>
      <c r="AY317" s="17" t="s">
        <v>126</v>
      </c>
      <c r="BE317" s="153">
        <f>IF(N317="základní",J317,0)</f>
        <v>0</v>
      </c>
      <c r="BF317" s="153">
        <f>IF(N317="snížená",J317,0)</f>
        <v>0</v>
      </c>
      <c r="BG317" s="153">
        <f>IF(N317="zákl. přenesená",J317,0)</f>
        <v>0</v>
      </c>
      <c r="BH317" s="153">
        <f>IF(N317="sníž. přenesená",J317,0)</f>
        <v>0</v>
      </c>
      <c r="BI317" s="153">
        <f>IF(N317="nulová",J317,0)</f>
        <v>0</v>
      </c>
      <c r="BJ317" s="17" t="s">
        <v>103</v>
      </c>
      <c r="BK317" s="153">
        <f>ROUND(I317*H317,2)</f>
        <v>0</v>
      </c>
      <c r="BL317" s="17" t="s">
        <v>132</v>
      </c>
      <c r="BM317" s="152" t="s">
        <v>240</v>
      </c>
    </row>
    <row r="318" spans="2:65" s="13" customFormat="1" ht="10.199999999999999">
      <c r="B318" s="162"/>
      <c r="D318" s="155" t="s">
        <v>134</v>
      </c>
      <c r="E318" s="163" t="s">
        <v>1</v>
      </c>
      <c r="F318" s="164" t="s">
        <v>149</v>
      </c>
      <c r="H318" s="163" t="s">
        <v>1</v>
      </c>
      <c r="I318" s="165"/>
      <c r="L318" s="162"/>
      <c r="M318" s="166"/>
      <c r="T318" s="167"/>
      <c r="AT318" s="163" t="s">
        <v>134</v>
      </c>
      <c r="AU318" s="163" t="s">
        <v>103</v>
      </c>
      <c r="AV318" s="13" t="s">
        <v>81</v>
      </c>
      <c r="AW318" s="13" t="s">
        <v>32</v>
      </c>
      <c r="AX318" s="13" t="s">
        <v>76</v>
      </c>
      <c r="AY318" s="163" t="s">
        <v>126</v>
      </c>
    </row>
    <row r="319" spans="2:65" s="12" customFormat="1" ht="10.199999999999999">
      <c r="B319" s="154"/>
      <c r="D319" s="155" t="s">
        <v>134</v>
      </c>
      <c r="E319" s="156" t="s">
        <v>1</v>
      </c>
      <c r="F319" s="157" t="s">
        <v>241</v>
      </c>
      <c r="H319" s="158">
        <v>8.5630000000000006</v>
      </c>
      <c r="I319" s="159"/>
      <c r="L319" s="154"/>
      <c r="M319" s="160"/>
      <c r="T319" s="161"/>
      <c r="AT319" s="156" t="s">
        <v>134</v>
      </c>
      <c r="AU319" s="156" t="s">
        <v>103</v>
      </c>
      <c r="AV319" s="12" t="s">
        <v>103</v>
      </c>
      <c r="AW319" s="12" t="s">
        <v>32</v>
      </c>
      <c r="AX319" s="12" t="s">
        <v>76</v>
      </c>
      <c r="AY319" s="156" t="s">
        <v>126</v>
      </c>
    </row>
    <row r="320" spans="2:65" s="12" customFormat="1" ht="10.199999999999999">
      <c r="B320" s="154"/>
      <c r="D320" s="155" t="s">
        <v>134</v>
      </c>
      <c r="E320" s="156" t="s">
        <v>1</v>
      </c>
      <c r="F320" s="157" t="s">
        <v>242</v>
      </c>
      <c r="H320" s="158">
        <v>8.9130000000000003</v>
      </c>
      <c r="I320" s="159"/>
      <c r="L320" s="154"/>
      <c r="M320" s="160"/>
      <c r="T320" s="161"/>
      <c r="AT320" s="156" t="s">
        <v>134</v>
      </c>
      <c r="AU320" s="156" t="s">
        <v>103</v>
      </c>
      <c r="AV320" s="12" t="s">
        <v>103</v>
      </c>
      <c r="AW320" s="12" t="s">
        <v>32</v>
      </c>
      <c r="AX320" s="12" t="s">
        <v>76</v>
      </c>
      <c r="AY320" s="156" t="s">
        <v>126</v>
      </c>
    </row>
    <row r="321" spans="2:51" s="12" customFormat="1" ht="10.199999999999999">
      <c r="B321" s="154"/>
      <c r="D321" s="155" t="s">
        <v>134</v>
      </c>
      <c r="E321" s="156" t="s">
        <v>1</v>
      </c>
      <c r="F321" s="157" t="s">
        <v>243</v>
      </c>
      <c r="H321" s="158">
        <v>5.7249999999999996</v>
      </c>
      <c r="I321" s="159"/>
      <c r="L321" s="154"/>
      <c r="M321" s="160"/>
      <c r="T321" s="161"/>
      <c r="AT321" s="156" t="s">
        <v>134</v>
      </c>
      <c r="AU321" s="156" t="s">
        <v>103</v>
      </c>
      <c r="AV321" s="12" t="s">
        <v>103</v>
      </c>
      <c r="AW321" s="12" t="s">
        <v>32</v>
      </c>
      <c r="AX321" s="12" t="s">
        <v>76</v>
      </c>
      <c r="AY321" s="156" t="s">
        <v>126</v>
      </c>
    </row>
    <row r="322" spans="2:51" s="14" customFormat="1" ht="10.199999999999999">
      <c r="B322" s="168"/>
      <c r="D322" s="155" t="s">
        <v>134</v>
      </c>
      <c r="E322" s="169" t="s">
        <v>1</v>
      </c>
      <c r="F322" s="170" t="s">
        <v>153</v>
      </c>
      <c r="H322" s="171">
        <v>23.201000000000001</v>
      </c>
      <c r="I322" s="172"/>
      <c r="L322" s="168"/>
      <c r="M322" s="173"/>
      <c r="T322" s="174"/>
      <c r="AT322" s="169" t="s">
        <v>134</v>
      </c>
      <c r="AU322" s="169" t="s">
        <v>103</v>
      </c>
      <c r="AV322" s="14" t="s">
        <v>141</v>
      </c>
      <c r="AW322" s="14" t="s">
        <v>32</v>
      </c>
      <c r="AX322" s="14" t="s">
        <v>76</v>
      </c>
      <c r="AY322" s="169" t="s">
        <v>126</v>
      </c>
    </row>
    <row r="323" spans="2:51" s="13" customFormat="1" ht="10.199999999999999">
      <c r="B323" s="162"/>
      <c r="D323" s="155" t="s">
        <v>134</v>
      </c>
      <c r="E323" s="163" t="s">
        <v>1</v>
      </c>
      <c r="F323" s="164" t="s">
        <v>154</v>
      </c>
      <c r="H323" s="163" t="s">
        <v>1</v>
      </c>
      <c r="I323" s="165"/>
      <c r="L323" s="162"/>
      <c r="M323" s="166"/>
      <c r="T323" s="167"/>
      <c r="AT323" s="163" t="s">
        <v>134</v>
      </c>
      <c r="AU323" s="163" t="s">
        <v>103</v>
      </c>
      <c r="AV323" s="13" t="s">
        <v>81</v>
      </c>
      <c r="AW323" s="13" t="s">
        <v>32</v>
      </c>
      <c r="AX323" s="13" t="s">
        <v>76</v>
      </c>
      <c r="AY323" s="163" t="s">
        <v>126</v>
      </c>
    </row>
    <row r="324" spans="2:51" s="12" customFormat="1" ht="10.199999999999999">
      <c r="B324" s="154"/>
      <c r="D324" s="155" t="s">
        <v>134</v>
      </c>
      <c r="E324" s="156" t="s">
        <v>1</v>
      </c>
      <c r="F324" s="157" t="s">
        <v>244</v>
      </c>
      <c r="H324" s="158">
        <v>7.5629999999999997</v>
      </c>
      <c r="I324" s="159"/>
      <c r="L324" s="154"/>
      <c r="M324" s="160"/>
      <c r="T324" s="161"/>
      <c r="AT324" s="156" t="s">
        <v>134</v>
      </c>
      <c r="AU324" s="156" t="s">
        <v>103</v>
      </c>
      <c r="AV324" s="12" t="s">
        <v>103</v>
      </c>
      <c r="AW324" s="12" t="s">
        <v>32</v>
      </c>
      <c r="AX324" s="12" t="s">
        <v>76</v>
      </c>
      <c r="AY324" s="156" t="s">
        <v>126</v>
      </c>
    </row>
    <row r="325" spans="2:51" s="12" customFormat="1" ht="10.199999999999999">
      <c r="B325" s="154"/>
      <c r="D325" s="155" t="s">
        <v>134</v>
      </c>
      <c r="E325" s="156" t="s">
        <v>1</v>
      </c>
      <c r="F325" s="157" t="s">
        <v>245</v>
      </c>
      <c r="H325" s="158">
        <v>7.9130000000000003</v>
      </c>
      <c r="I325" s="159"/>
      <c r="L325" s="154"/>
      <c r="M325" s="160"/>
      <c r="T325" s="161"/>
      <c r="AT325" s="156" t="s">
        <v>134</v>
      </c>
      <c r="AU325" s="156" t="s">
        <v>103</v>
      </c>
      <c r="AV325" s="12" t="s">
        <v>103</v>
      </c>
      <c r="AW325" s="12" t="s">
        <v>32</v>
      </c>
      <c r="AX325" s="12" t="s">
        <v>76</v>
      </c>
      <c r="AY325" s="156" t="s">
        <v>126</v>
      </c>
    </row>
    <row r="326" spans="2:51" s="12" customFormat="1" ht="10.199999999999999">
      <c r="B326" s="154"/>
      <c r="D326" s="155" t="s">
        <v>134</v>
      </c>
      <c r="E326" s="156" t="s">
        <v>1</v>
      </c>
      <c r="F326" s="157" t="s">
        <v>246</v>
      </c>
      <c r="H326" s="158">
        <v>4.75</v>
      </c>
      <c r="I326" s="159"/>
      <c r="L326" s="154"/>
      <c r="M326" s="160"/>
      <c r="T326" s="161"/>
      <c r="AT326" s="156" t="s">
        <v>134</v>
      </c>
      <c r="AU326" s="156" t="s">
        <v>103</v>
      </c>
      <c r="AV326" s="12" t="s">
        <v>103</v>
      </c>
      <c r="AW326" s="12" t="s">
        <v>32</v>
      </c>
      <c r="AX326" s="12" t="s">
        <v>76</v>
      </c>
      <c r="AY326" s="156" t="s">
        <v>126</v>
      </c>
    </row>
    <row r="327" spans="2:51" s="14" customFormat="1" ht="10.199999999999999">
      <c r="B327" s="168"/>
      <c r="D327" s="155" t="s">
        <v>134</v>
      </c>
      <c r="E327" s="169" t="s">
        <v>1</v>
      </c>
      <c r="F327" s="170" t="s">
        <v>153</v>
      </c>
      <c r="H327" s="171">
        <v>20.225999999999999</v>
      </c>
      <c r="I327" s="172"/>
      <c r="L327" s="168"/>
      <c r="M327" s="173"/>
      <c r="T327" s="174"/>
      <c r="AT327" s="169" t="s">
        <v>134</v>
      </c>
      <c r="AU327" s="169" t="s">
        <v>103</v>
      </c>
      <c r="AV327" s="14" t="s">
        <v>141</v>
      </c>
      <c r="AW327" s="14" t="s">
        <v>32</v>
      </c>
      <c r="AX327" s="14" t="s">
        <v>76</v>
      </c>
      <c r="AY327" s="169" t="s">
        <v>126</v>
      </c>
    </row>
    <row r="328" spans="2:51" s="13" customFormat="1" ht="10.199999999999999">
      <c r="B328" s="162"/>
      <c r="D328" s="155" t="s">
        <v>134</v>
      </c>
      <c r="E328" s="163" t="s">
        <v>1</v>
      </c>
      <c r="F328" s="164" t="s">
        <v>157</v>
      </c>
      <c r="H328" s="163" t="s">
        <v>1</v>
      </c>
      <c r="I328" s="165"/>
      <c r="L328" s="162"/>
      <c r="M328" s="166"/>
      <c r="T328" s="167"/>
      <c r="AT328" s="163" t="s">
        <v>134</v>
      </c>
      <c r="AU328" s="163" t="s">
        <v>103</v>
      </c>
      <c r="AV328" s="13" t="s">
        <v>81</v>
      </c>
      <c r="AW328" s="13" t="s">
        <v>32</v>
      </c>
      <c r="AX328" s="13" t="s">
        <v>76</v>
      </c>
      <c r="AY328" s="163" t="s">
        <v>126</v>
      </c>
    </row>
    <row r="329" spans="2:51" s="12" customFormat="1" ht="10.199999999999999">
      <c r="B329" s="154"/>
      <c r="D329" s="155" t="s">
        <v>134</v>
      </c>
      <c r="E329" s="156" t="s">
        <v>1</v>
      </c>
      <c r="F329" s="157" t="s">
        <v>244</v>
      </c>
      <c r="H329" s="158">
        <v>7.5629999999999997</v>
      </c>
      <c r="I329" s="159"/>
      <c r="L329" s="154"/>
      <c r="M329" s="160"/>
      <c r="T329" s="161"/>
      <c r="AT329" s="156" t="s">
        <v>134</v>
      </c>
      <c r="AU329" s="156" t="s">
        <v>103</v>
      </c>
      <c r="AV329" s="12" t="s">
        <v>103</v>
      </c>
      <c r="AW329" s="12" t="s">
        <v>32</v>
      </c>
      <c r="AX329" s="12" t="s">
        <v>76</v>
      </c>
      <c r="AY329" s="156" t="s">
        <v>126</v>
      </c>
    </row>
    <row r="330" spans="2:51" s="12" customFormat="1" ht="10.199999999999999">
      <c r="B330" s="154"/>
      <c r="D330" s="155" t="s">
        <v>134</v>
      </c>
      <c r="E330" s="156" t="s">
        <v>1</v>
      </c>
      <c r="F330" s="157" t="s">
        <v>247</v>
      </c>
      <c r="H330" s="158">
        <v>7.9130000000000003</v>
      </c>
      <c r="I330" s="159"/>
      <c r="L330" s="154"/>
      <c r="M330" s="160"/>
      <c r="T330" s="161"/>
      <c r="AT330" s="156" t="s">
        <v>134</v>
      </c>
      <c r="AU330" s="156" t="s">
        <v>103</v>
      </c>
      <c r="AV330" s="12" t="s">
        <v>103</v>
      </c>
      <c r="AW330" s="12" t="s">
        <v>32</v>
      </c>
      <c r="AX330" s="12" t="s">
        <v>76</v>
      </c>
      <c r="AY330" s="156" t="s">
        <v>126</v>
      </c>
    </row>
    <row r="331" spans="2:51" s="12" customFormat="1" ht="10.199999999999999">
      <c r="B331" s="154"/>
      <c r="D331" s="155" t="s">
        <v>134</v>
      </c>
      <c r="E331" s="156" t="s">
        <v>1</v>
      </c>
      <c r="F331" s="157" t="s">
        <v>248</v>
      </c>
      <c r="H331" s="158">
        <v>4.4749999999999996</v>
      </c>
      <c r="I331" s="159"/>
      <c r="L331" s="154"/>
      <c r="M331" s="160"/>
      <c r="T331" s="161"/>
      <c r="AT331" s="156" t="s">
        <v>134</v>
      </c>
      <c r="AU331" s="156" t="s">
        <v>103</v>
      </c>
      <c r="AV331" s="12" t="s">
        <v>103</v>
      </c>
      <c r="AW331" s="12" t="s">
        <v>32</v>
      </c>
      <c r="AX331" s="12" t="s">
        <v>76</v>
      </c>
      <c r="AY331" s="156" t="s">
        <v>126</v>
      </c>
    </row>
    <row r="332" spans="2:51" s="14" customFormat="1" ht="10.199999999999999">
      <c r="B332" s="168"/>
      <c r="D332" s="155" t="s">
        <v>134</v>
      </c>
      <c r="E332" s="169" t="s">
        <v>1</v>
      </c>
      <c r="F332" s="170" t="s">
        <v>153</v>
      </c>
      <c r="H332" s="171">
        <v>19.951000000000001</v>
      </c>
      <c r="I332" s="172"/>
      <c r="L332" s="168"/>
      <c r="M332" s="173"/>
      <c r="T332" s="174"/>
      <c r="AT332" s="169" t="s">
        <v>134</v>
      </c>
      <c r="AU332" s="169" t="s">
        <v>103</v>
      </c>
      <c r="AV332" s="14" t="s">
        <v>141</v>
      </c>
      <c r="AW332" s="14" t="s">
        <v>32</v>
      </c>
      <c r="AX332" s="14" t="s">
        <v>76</v>
      </c>
      <c r="AY332" s="169" t="s">
        <v>126</v>
      </c>
    </row>
    <row r="333" spans="2:51" s="13" customFormat="1" ht="10.199999999999999">
      <c r="B333" s="162"/>
      <c r="D333" s="155" t="s">
        <v>134</v>
      </c>
      <c r="E333" s="163" t="s">
        <v>1</v>
      </c>
      <c r="F333" s="164" t="s">
        <v>160</v>
      </c>
      <c r="H333" s="163" t="s">
        <v>1</v>
      </c>
      <c r="I333" s="165"/>
      <c r="L333" s="162"/>
      <c r="M333" s="166"/>
      <c r="T333" s="167"/>
      <c r="AT333" s="163" t="s">
        <v>134</v>
      </c>
      <c r="AU333" s="163" t="s">
        <v>103</v>
      </c>
      <c r="AV333" s="13" t="s">
        <v>81</v>
      </c>
      <c r="AW333" s="13" t="s">
        <v>32</v>
      </c>
      <c r="AX333" s="13" t="s">
        <v>76</v>
      </c>
      <c r="AY333" s="163" t="s">
        <v>126</v>
      </c>
    </row>
    <row r="334" spans="2:51" s="12" customFormat="1" ht="10.199999999999999">
      <c r="B334" s="154"/>
      <c r="D334" s="155" t="s">
        <v>134</v>
      </c>
      <c r="E334" s="156" t="s">
        <v>1</v>
      </c>
      <c r="F334" s="157" t="s">
        <v>249</v>
      </c>
      <c r="H334" s="158">
        <v>7.4249999999999998</v>
      </c>
      <c r="I334" s="159"/>
      <c r="L334" s="154"/>
      <c r="M334" s="160"/>
      <c r="T334" s="161"/>
      <c r="AT334" s="156" t="s">
        <v>134</v>
      </c>
      <c r="AU334" s="156" t="s">
        <v>103</v>
      </c>
      <c r="AV334" s="12" t="s">
        <v>103</v>
      </c>
      <c r="AW334" s="12" t="s">
        <v>32</v>
      </c>
      <c r="AX334" s="12" t="s">
        <v>76</v>
      </c>
      <c r="AY334" s="156" t="s">
        <v>126</v>
      </c>
    </row>
    <row r="335" spans="2:51" s="12" customFormat="1" ht="10.199999999999999">
      <c r="B335" s="154"/>
      <c r="D335" s="155" t="s">
        <v>134</v>
      </c>
      <c r="E335" s="156" t="s">
        <v>1</v>
      </c>
      <c r="F335" s="157" t="s">
        <v>250</v>
      </c>
      <c r="H335" s="158">
        <v>7.7750000000000004</v>
      </c>
      <c r="I335" s="159"/>
      <c r="L335" s="154"/>
      <c r="M335" s="160"/>
      <c r="T335" s="161"/>
      <c r="AT335" s="156" t="s">
        <v>134</v>
      </c>
      <c r="AU335" s="156" t="s">
        <v>103</v>
      </c>
      <c r="AV335" s="12" t="s">
        <v>103</v>
      </c>
      <c r="AW335" s="12" t="s">
        <v>32</v>
      </c>
      <c r="AX335" s="12" t="s">
        <v>76</v>
      </c>
      <c r="AY335" s="156" t="s">
        <v>126</v>
      </c>
    </row>
    <row r="336" spans="2:51" s="14" customFormat="1" ht="10.199999999999999">
      <c r="B336" s="168"/>
      <c r="D336" s="155" t="s">
        <v>134</v>
      </c>
      <c r="E336" s="169" t="s">
        <v>1</v>
      </c>
      <c r="F336" s="170" t="s">
        <v>153</v>
      </c>
      <c r="H336" s="171">
        <v>15.2</v>
      </c>
      <c r="I336" s="172"/>
      <c r="L336" s="168"/>
      <c r="M336" s="173"/>
      <c r="T336" s="174"/>
      <c r="AT336" s="169" t="s">
        <v>134</v>
      </c>
      <c r="AU336" s="169" t="s">
        <v>103</v>
      </c>
      <c r="AV336" s="14" t="s">
        <v>141</v>
      </c>
      <c r="AW336" s="14" t="s">
        <v>32</v>
      </c>
      <c r="AX336" s="14" t="s">
        <v>76</v>
      </c>
      <c r="AY336" s="169" t="s">
        <v>126</v>
      </c>
    </row>
    <row r="337" spans="2:51" s="13" customFormat="1" ht="10.199999999999999">
      <c r="B337" s="162"/>
      <c r="D337" s="155" t="s">
        <v>134</v>
      </c>
      <c r="E337" s="163" t="s">
        <v>1</v>
      </c>
      <c r="F337" s="164" t="s">
        <v>163</v>
      </c>
      <c r="H337" s="163" t="s">
        <v>1</v>
      </c>
      <c r="I337" s="165"/>
      <c r="L337" s="162"/>
      <c r="M337" s="166"/>
      <c r="T337" s="167"/>
      <c r="AT337" s="163" t="s">
        <v>134</v>
      </c>
      <c r="AU337" s="163" t="s">
        <v>103</v>
      </c>
      <c r="AV337" s="13" t="s">
        <v>81</v>
      </c>
      <c r="AW337" s="13" t="s">
        <v>32</v>
      </c>
      <c r="AX337" s="13" t="s">
        <v>76</v>
      </c>
      <c r="AY337" s="163" t="s">
        <v>126</v>
      </c>
    </row>
    <row r="338" spans="2:51" s="12" customFormat="1" ht="10.199999999999999">
      <c r="B338" s="154"/>
      <c r="D338" s="155" t="s">
        <v>134</v>
      </c>
      <c r="E338" s="156" t="s">
        <v>1</v>
      </c>
      <c r="F338" s="157" t="s">
        <v>249</v>
      </c>
      <c r="H338" s="158">
        <v>7.4249999999999998</v>
      </c>
      <c r="I338" s="159"/>
      <c r="L338" s="154"/>
      <c r="M338" s="160"/>
      <c r="T338" s="161"/>
      <c r="AT338" s="156" t="s">
        <v>134</v>
      </c>
      <c r="AU338" s="156" t="s">
        <v>103</v>
      </c>
      <c r="AV338" s="12" t="s">
        <v>103</v>
      </c>
      <c r="AW338" s="12" t="s">
        <v>32</v>
      </c>
      <c r="AX338" s="12" t="s">
        <v>76</v>
      </c>
      <c r="AY338" s="156" t="s">
        <v>126</v>
      </c>
    </row>
    <row r="339" spans="2:51" s="12" customFormat="1" ht="10.199999999999999">
      <c r="B339" s="154"/>
      <c r="D339" s="155" t="s">
        <v>134</v>
      </c>
      <c r="E339" s="156" t="s">
        <v>1</v>
      </c>
      <c r="F339" s="157" t="s">
        <v>251</v>
      </c>
      <c r="H339" s="158">
        <v>7.7750000000000004</v>
      </c>
      <c r="I339" s="159"/>
      <c r="L339" s="154"/>
      <c r="M339" s="160"/>
      <c r="T339" s="161"/>
      <c r="AT339" s="156" t="s">
        <v>134</v>
      </c>
      <c r="AU339" s="156" t="s">
        <v>103</v>
      </c>
      <c r="AV339" s="12" t="s">
        <v>103</v>
      </c>
      <c r="AW339" s="12" t="s">
        <v>32</v>
      </c>
      <c r="AX339" s="12" t="s">
        <v>76</v>
      </c>
      <c r="AY339" s="156" t="s">
        <v>126</v>
      </c>
    </row>
    <row r="340" spans="2:51" s="14" customFormat="1" ht="10.199999999999999">
      <c r="B340" s="168"/>
      <c r="D340" s="155" t="s">
        <v>134</v>
      </c>
      <c r="E340" s="169" t="s">
        <v>1</v>
      </c>
      <c r="F340" s="170" t="s">
        <v>153</v>
      </c>
      <c r="H340" s="171">
        <v>15.2</v>
      </c>
      <c r="I340" s="172"/>
      <c r="L340" s="168"/>
      <c r="M340" s="173"/>
      <c r="T340" s="174"/>
      <c r="AT340" s="169" t="s">
        <v>134</v>
      </c>
      <c r="AU340" s="169" t="s">
        <v>103</v>
      </c>
      <c r="AV340" s="14" t="s">
        <v>141</v>
      </c>
      <c r="AW340" s="14" t="s">
        <v>32</v>
      </c>
      <c r="AX340" s="14" t="s">
        <v>76</v>
      </c>
      <c r="AY340" s="169" t="s">
        <v>126</v>
      </c>
    </row>
    <row r="341" spans="2:51" s="13" customFormat="1" ht="10.199999999999999">
      <c r="B341" s="162"/>
      <c r="D341" s="155" t="s">
        <v>134</v>
      </c>
      <c r="E341" s="163" t="s">
        <v>1</v>
      </c>
      <c r="F341" s="164" t="s">
        <v>165</v>
      </c>
      <c r="H341" s="163" t="s">
        <v>1</v>
      </c>
      <c r="I341" s="165"/>
      <c r="L341" s="162"/>
      <c r="M341" s="166"/>
      <c r="T341" s="167"/>
      <c r="AT341" s="163" t="s">
        <v>134</v>
      </c>
      <c r="AU341" s="163" t="s">
        <v>103</v>
      </c>
      <c r="AV341" s="13" t="s">
        <v>81</v>
      </c>
      <c r="AW341" s="13" t="s">
        <v>32</v>
      </c>
      <c r="AX341" s="13" t="s">
        <v>76</v>
      </c>
      <c r="AY341" s="163" t="s">
        <v>126</v>
      </c>
    </row>
    <row r="342" spans="2:51" s="12" customFormat="1" ht="10.199999999999999">
      <c r="B342" s="154"/>
      <c r="D342" s="155" t="s">
        <v>134</v>
      </c>
      <c r="E342" s="156" t="s">
        <v>1</v>
      </c>
      <c r="F342" s="157" t="s">
        <v>252</v>
      </c>
      <c r="H342" s="158">
        <v>7.4</v>
      </c>
      <c r="I342" s="159"/>
      <c r="L342" s="154"/>
      <c r="M342" s="160"/>
      <c r="T342" s="161"/>
      <c r="AT342" s="156" t="s">
        <v>134</v>
      </c>
      <c r="AU342" s="156" t="s">
        <v>103</v>
      </c>
      <c r="AV342" s="12" t="s">
        <v>103</v>
      </c>
      <c r="AW342" s="12" t="s">
        <v>32</v>
      </c>
      <c r="AX342" s="12" t="s">
        <v>76</v>
      </c>
      <c r="AY342" s="156" t="s">
        <v>126</v>
      </c>
    </row>
    <row r="343" spans="2:51" s="12" customFormat="1" ht="10.199999999999999">
      <c r="B343" s="154"/>
      <c r="D343" s="155" t="s">
        <v>134</v>
      </c>
      <c r="E343" s="156" t="s">
        <v>1</v>
      </c>
      <c r="F343" s="157" t="s">
        <v>253</v>
      </c>
      <c r="H343" s="158">
        <v>7.75</v>
      </c>
      <c r="I343" s="159"/>
      <c r="L343" s="154"/>
      <c r="M343" s="160"/>
      <c r="T343" s="161"/>
      <c r="AT343" s="156" t="s">
        <v>134</v>
      </c>
      <c r="AU343" s="156" t="s">
        <v>103</v>
      </c>
      <c r="AV343" s="12" t="s">
        <v>103</v>
      </c>
      <c r="AW343" s="12" t="s">
        <v>32</v>
      </c>
      <c r="AX343" s="12" t="s">
        <v>76</v>
      </c>
      <c r="AY343" s="156" t="s">
        <v>126</v>
      </c>
    </row>
    <row r="344" spans="2:51" s="14" customFormat="1" ht="10.199999999999999">
      <c r="B344" s="168"/>
      <c r="D344" s="155" t="s">
        <v>134</v>
      </c>
      <c r="E344" s="169" t="s">
        <v>1</v>
      </c>
      <c r="F344" s="170" t="s">
        <v>153</v>
      </c>
      <c r="H344" s="171">
        <v>15.15</v>
      </c>
      <c r="I344" s="172"/>
      <c r="L344" s="168"/>
      <c r="M344" s="173"/>
      <c r="T344" s="174"/>
      <c r="AT344" s="169" t="s">
        <v>134</v>
      </c>
      <c r="AU344" s="169" t="s">
        <v>103</v>
      </c>
      <c r="AV344" s="14" t="s">
        <v>141</v>
      </c>
      <c r="AW344" s="14" t="s">
        <v>32</v>
      </c>
      <c r="AX344" s="14" t="s">
        <v>76</v>
      </c>
      <c r="AY344" s="169" t="s">
        <v>126</v>
      </c>
    </row>
    <row r="345" spans="2:51" s="13" customFormat="1" ht="10.199999999999999">
      <c r="B345" s="162"/>
      <c r="D345" s="155" t="s">
        <v>134</v>
      </c>
      <c r="E345" s="163" t="s">
        <v>1</v>
      </c>
      <c r="F345" s="164" t="s">
        <v>167</v>
      </c>
      <c r="H345" s="163" t="s">
        <v>1</v>
      </c>
      <c r="I345" s="165"/>
      <c r="L345" s="162"/>
      <c r="M345" s="166"/>
      <c r="T345" s="167"/>
      <c r="AT345" s="163" t="s">
        <v>134</v>
      </c>
      <c r="AU345" s="163" t="s">
        <v>103</v>
      </c>
      <c r="AV345" s="13" t="s">
        <v>81</v>
      </c>
      <c r="AW345" s="13" t="s">
        <v>32</v>
      </c>
      <c r="AX345" s="13" t="s">
        <v>76</v>
      </c>
      <c r="AY345" s="163" t="s">
        <v>126</v>
      </c>
    </row>
    <row r="346" spans="2:51" s="12" customFormat="1" ht="10.199999999999999">
      <c r="B346" s="154"/>
      <c r="D346" s="155" t="s">
        <v>134</v>
      </c>
      <c r="E346" s="156" t="s">
        <v>1</v>
      </c>
      <c r="F346" s="157" t="s">
        <v>249</v>
      </c>
      <c r="H346" s="158">
        <v>7.4249999999999998</v>
      </c>
      <c r="I346" s="159"/>
      <c r="L346" s="154"/>
      <c r="M346" s="160"/>
      <c r="T346" s="161"/>
      <c r="AT346" s="156" t="s">
        <v>134</v>
      </c>
      <c r="AU346" s="156" t="s">
        <v>103</v>
      </c>
      <c r="AV346" s="12" t="s">
        <v>103</v>
      </c>
      <c r="AW346" s="12" t="s">
        <v>32</v>
      </c>
      <c r="AX346" s="12" t="s">
        <v>76</v>
      </c>
      <c r="AY346" s="156" t="s">
        <v>126</v>
      </c>
    </row>
    <row r="347" spans="2:51" s="12" customFormat="1" ht="10.199999999999999">
      <c r="B347" s="154"/>
      <c r="D347" s="155" t="s">
        <v>134</v>
      </c>
      <c r="E347" s="156" t="s">
        <v>1</v>
      </c>
      <c r="F347" s="157" t="s">
        <v>251</v>
      </c>
      <c r="H347" s="158">
        <v>7.7750000000000004</v>
      </c>
      <c r="I347" s="159"/>
      <c r="L347" s="154"/>
      <c r="M347" s="160"/>
      <c r="T347" s="161"/>
      <c r="AT347" s="156" t="s">
        <v>134</v>
      </c>
      <c r="AU347" s="156" t="s">
        <v>103</v>
      </c>
      <c r="AV347" s="12" t="s">
        <v>103</v>
      </c>
      <c r="AW347" s="12" t="s">
        <v>32</v>
      </c>
      <c r="AX347" s="12" t="s">
        <v>76</v>
      </c>
      <c r="AY347" s="156" t="s">
        <v>126</v>
      </c>
    </row>
    <row r="348" spans="2:51" s="14" customFormat="1" ht="10.199999999999999">
      <c r="B348" s="168"/>
      <c r="D348" s="155" t="s">
        <v>134</v>
      </c>
      <c r="E348" s="169" t="s">
        <v>1</v>
      </c>
      <c r="F348" s="170" t="s">
        <v>153</v>
      </c>
      <c r="H348" s="171">
        <v>15.2</v>
      </c>
      <c r="I348" s="172"/>
      <c r="L348" s="168"/>
      <c r="M348" s="173"/>
      <c r="T348" s="174"/>
      <c r="AT348" s="169" t="s">
        <v>134</v>
      </c>
      <c r="AU348" s="169" t="s">
        <v>103</v>
      </c>
      <c r="AV348" s="14" t="s">
        <v>141</v>
      </c>
      <c r="AW348" s="14" t="s">
        <v>32</v>
      </c>
      <c r="AX348" s="14" t="s">
        <v>76</v>
      </c>
      <c r="AY348" s="169" t="s">
        <v>126</v>
      </c>
    </row>
    <row r="349" spans="2:51" s="13" customFormat="1" ht="10.199999999999999">
      <c r="B349" s="162"/>
      <c r="D349" s="155" t="s">
        <v>134</v>
      </c>
      <c r="E349" s="163" t="s">
        <v>1</v>
      </c>
      <c r="F349" s="164" t="s">
        <v>168</v>
      </c>
      <c r="H349" s="163" t="s">
        <v>1</v>
      </c>
      <c r="I349" s="165"/>
      <c r="L349" s="162"/>
      <c r="M349" s="166"/>
      <c r="T349" s="167"/>
      <c r="AT349" s="163" t="s">
        <v>134</v>
      </c>
      <c r="AU349" s="163" t="s">
        <v>103</v>
      </c>
      <c r="AV349" s="13" t="s">
        <v>81</v>
      </c>
      <c r="AW349" s="13" t="s">
        <v>32</v>
      </c>
      <c r="AX349" s="13" t="s">
        <v>76</v>
      </c>
      <c r="AY349" s="163" t="s">
        <v>126</v>
      </c>
    </row>
    <row r="350" spans="2:51" s="12" customFormat="1" ht="10.199999999999999">
      <c r="B350" s="154"/>
      <c r="D350" s="155" t="s">
        <v>134</v>
      </c>
      <c r="E350" s="156" t="s">
        <v>1</v>
      </c>
      <c r="F350" s="157" t="s">
        <v>249</v>
      </c>
      <c r="H350" s="158">
        <v>7.4249999999999998</v>
      </c>
      <c r="I350" s="159"/>
      <c r="L350" s="154"/>
      <c r="M350" s="160"/>
      <c r="T350" s="161"/>
      <c r="AT350" s="156" t="s">
        <v>134</v>
      </c>
      <c r="AU350" s="156" t="s">
        <v>103</v>
      </c>
      <c r="AV350" s="12" t="s">
        <v>103</v>
      </c>
      <c r="AW350" s="12" t="s">
        <v>32</v>
      </c>
      <c r="AX350" s="12" t="s">
        <v>76</v>
      </c>
      <c r="AY350" s="156" t="s">
        <v>126</v>
      </c>
    </row>
    <row r="351" spans="2:51" s="12" customFormat="1" ht="10.199999999999999">
      <c r="B351" s="154"/>
      <c r="D351" s="155" t="s">
        <v>134</v>
      </c>
      <c r="E351" s="156" t="s">
        <v>1</v>
      </c>
      <c r="F351" s="157" t="s">
        <v>251</v>
      </c>
      <c r="H351" s="158">
        <v>7.7750000000000004</v>
      </c>
      <c r="I351" s="159"/>
      <c r="L351" s="154"/>
      <c r="M351" s="160"/>
      <c r="T351" s="161"/>
      <c r="AT351" s="156" t="s">
        <v>134</v>
      </c>
      <c r="AU351" s="156" t="s">
        <v>103</v>
      </c>
      <c r="AV351" s="12" t="s">
        <v>103</v>
      </c>
      <c r="AW351" s="12" t="s">
        <v>32</v>
      </c>
      <c r="AX351" s="12" t="s">
        <v>76</v>
      </c>
      <c r="AY351" s="156" t="s">
        <v>126</v>
      </c>
    </row>
    <row r="352" spans="2:51" s="14" customFormat="1" ht="10.199999999999999">
      <c r="B352" s="168"/>
      <c r="D352" s="155" t="s">
        <v>134</v>
      </c>
      <c r="E352" s="169" t="s">
        <v>1</v>
      </c>
      <c r="F352" s="170" t="s">
        <v>153</v>
      </c>
      <c r="H352" s="171">
        <v>15.2</v>
      </c>
      <c r="I352" s="172"/>
      <c r="L352" s="168"/>
      <c r="M352" s="173"/>
      <c r="T352" s="174"/>
      <c r="AT352" s="169" t="s">
        <v>134</v>
      </c>
      <c r="AU352" s="169" t="s">
        <v>103</v>
      </c>
      <c r="AV352" s="14" t="s">
        <v>141</v>
      </c>
      <c r="AW352" s="14" t="s">
        <v>32</v>
      </c>
      <c r="AX352" s="14" t="s">
        <v>76</v>
      </c>
      <c r="AY352" s="169" t="s">
        <v>126</v>
      </c>
    </row>
    <row r="353" spans="2:65" s="13" customFormat="1" ht="10.199999999999999">
      <c r="B353" s="162"/>
      <c r="D353" s="155" t="s">
        <v>134</v>
      </c>
      <c r="E353" s="163" t="s">
        <v>1</v>
      </c>
      <c r="F353" s="164" t="s">
        <v>171</v>
      </c>
      <c r="H353" s="163" t="s">
        <v>1</v>
      </c>
      <c r="I353" s="165"/>
      <c r="L353" s="162"/>
      <c r="M353" s="166"/>
      <c r="T353" s="167"/>
      <c r="AT353" s="163" t="s">
        <v>134</v>
      </c>
      <c r="AU353" s="163" t="s">
        <v>103</v>
      </c>
      <c r="AV353" s="13" t="s">
        <v>81</v>
      </c>
      <c r="AW353" s="13" t="s">
        <v>32</v>
      </c>
      <c r="AX353" s="13" t="s">
        <v>76</v>
      </c>
      <c r="AY353" s="163" t="s">
        <v>126</v>
      </c>
    </row>
    <row r="354" spans="2:65" s="12" customFormat="1" ht="10.199999999999999">
      <c r="B354" s="154"/>
      <c r="D354" s="155" t="s">
        <v>134</v>
      </c>
      <c r="E354" s="156" t="s">
        <v>1</v>
      </c>
      <c r="F354" s="157" t="s">
        <v>241</v>
      </c>
      <c r="H354" s="158">
        <v>8.5630000000000006</v>
      </c>
      <c r="I354" s="159"/>
      <c r="L354" s="154"/>
      <c r="M354" s="160"/>
      <c r="T354" s="161"/>
      <c r="AT354" s="156" t="s">
        <v>134</v>
      </c>
      <c r="AU354" s="156" t="s">
        <v>103</v>
      </c>
      <c r="AV354" s="12" t="s">
        <v>103</v>
      </c>
      <c r="AW354" s="12" t="s">
        <v>32</v>
      </c>
      <c r="AX354" s="12" t="s">
        <v>76</v>
      </c>
      <c r="AY354" s="156" t="s">
        <v>126</v>
      </c>
    </row>
    <row r="355" spans="2:65" s="12" customFormat="1" ht="10.199999999999999">
      <c r="B355" s="154"/>
      <c r="D355" s="155" t="s">
        <v>134</v>
      </c>
      <c r="E355" s="156" t="s">
        <v>1</v>
      </c>
      <c r="F355" s="157" t="s">
        <v>254</v>
      </c>
      <c r="H355" s="158">
        <v>8.9130000000000003</v>
      </c>
      <c r="I355" s="159"/>
      <c r="L355" s="154"/>
      <c r="M355" s="160"/>
      <c r="T355" s="161"/>
      <c r="AT355" s="156" t="s">
        <v>134</v>
      </c>
      <c r="AU355" s="156" t="s">
        <v>103</v>
      </c>
      <c r="AV355" s="12" t="s">
        <v>103</v>
      </c>
      <c r="AW355" s="12" t="s">
        <v>32</v>
      </c>
      <c r="AX355" s="12" t="s">
        <v>76</v>
      </c>
      <c r="AY355" s="156" t="s">
        <v>126</v>
      </c>
    </row>
    <row r="356" spans="2:65" s="14" customFormat="1" ht="10.199999999999999">
      <c r="B356" s="168"/>
      <c r="D356" s="155" t="s">
        <v>134</v>
      </c>
      <c r="E356" s="169" t="s">
        <v>1</v>
      </c>
      <c r="F356" s="170" t="s">
        <v>153</v>
      </c>
      <c r="H356" s="171">
        <v>17.475999999999999</v>
      </c>
      <c r="I356" s="172"/>
      <c r="L356" s="168"/>
      <c r="M356" s="173"/>
      <c r="T356" s="174"/>
      <c r="AT356" s="169" t="s">
        <v>134</v>
      </c>
      <c r="AU356" s="169" t="s">
        <v>103</v>
      </c>
      <c r="AV356" s="14" t="s">
        <v>141</v>
      </c>
      <c r="AW356" s="14" t="s">
        <v>32</v>
      </c>
      <c r="AX356" s="14" t="s">
        <v>76</v>
      </c>
      <c r="AY356" s="169" t="s">
        <v>126</v>
      </c>
    </row>
    <row r="357" spans="2:65" s="15" customFormat="1" ht="10.199999999999999">
      <c r="B357" s="175"/>
      <c r="D357" s="155" t="s">
        <v>134</v>
      </c>
      <c r="E357" s="176" t="s">
        <v>1</v>
      </c>
      <c r="F357" s="177" t="s">
        <v>173</v>
      </c>
      <c r="H357" s="178">
        <v>156.804</v>
      </c>
      <c r="I357" s="179"/>
      <c r="L357" s="175"/>
      <c r="M357" s="180"/>
      <c r="T357" s="181"/>
      <c r="AT357" s="176" t="s">
        <v>134</v>
      </c>
      <c r="AU357" s="176" t="s">
        <v>103</v>
      </c>
      <c r="AV357" s="15" t="s">
        <v>132</v>
      </c>
      <c r="AW357" s="15" t="s">
        <v>32</v>
      </c>
      <c r="AX357" s="15" t="s">
        <v>81</v>
      </c>
      <c r="AY357" s="176" t="s">
        <v>126</v>
      </c>
    </row>
    <row r="358" spans="2:65" s="1" customFormat="1" ht="24.15" customHeight="1">
      <c r="B358" s="32"/>
      <c r="C358" s="141" t="s">
        <v>255</v>
      </c>
      <c r="D358" s="141" t="s">
        <v>128</v>
      </c>
      <c r="E358" s="142" t="s">
        <v>256</v>
      </c>
      <c r="F358" s="143" t="s">
        <v>257</v>
      </c>
      <c r="G358" s="144" t="s">
        <v>258</v>
      </c>
      <c r="H358" s="145">
        <v>21</v>
      </c>
      <c r="I358" s="146"/>
      <c r="J358" s="147">
        <f>ROUND(I358*H358,2)</f>
        <v>0</v>
      </c>
      <c r="K358" s="148"/>
      <c r="L358" s="32"/>
      <c r="M358" s="149" t="s">
        <v>1</v>
      </c>
      <c r="N358" s="110" t="s">
        <v>42</v>
      </c>
      <c r="P358" s="150">
        <f>O358*H358</f>
        <v>0</v>
      </c>
      <c r="Q358" s="150">
        <v>0</v>
      </c>
      <c r="R358" s="150">
        <f>Q358*H358</f>
        <v>0</v>
      </c>
      <c r="S358" s="150">
        <v>0</v>
      </c>
      <c r="T358" s="151">
        <f>S358*H358</f>
        <v>0</v>
      </c>
      <c r="AR358" s="152" t="s">
        <v>132</v>
      </c>
      <c r="AT358" s="152" t="s">
        <v>128</v>
      </c>
      <c r="AU358" s="152" t="s">
        <v>103</v>
      </c>
      <c r="AY358" s="17" t="s">
        <v>126</v>
      </c>
      <c r="BE358" s="153">
        <f>IF(N358="základní",J358,0)</f>
        <v>0</v>
      </c>
      <c r="BF358" s="153">
        <f>IF(N358="snížená",J358,0)</f>
        <v>0</v>
      </c>
      <c r="BG358" s="153">
        <f>IF(N358="zákl. přenesená",J358,0)</f>
        <v>0</v>
      </c>
      <c r="BH358" s="153">
        <f>IF(N358="sníž. přenesená",J358,0)</f>
        <v>0</v>
      </c>
      <c r="BI358" s="153">
        <f>IF(N358="nulová",J358,0)</f>
        <v>0</v>
      </c>
      <c r="BJ358" s="17" t="s">
        <v>103</v>
      </c>
      <c r="BK358" s="153">
        <f>ROUND(I358*H358,2)</f>
        <v>0</v>
      </c>
      <c r="BL358" s="17" t="s">
        <v>132</v>
      </c>
      <c r="BM358" s="152" t="s">
        <v>259</v>
      </c>
    </row>
    <row r="359" spans="2:65" s="12" customFormat="1" ht="10.199999999999999">
      <c r="B359" s="154"/>
      <c r="D359" s="155" t="s">
        <v>134</v>
      </c>
      <c r="E359" s="156" t="s">
        <v>1</v>
      </c>
      <c r="F359" s="157" t="s">
        <v>260</v>
      </c>
      <c r="H359" s="158">
        <v>14</v>
      </c>
      <c r="I359" s="159"/>
      <c r="L359" s="154"/>
      <c r="M359" s="160"/>
      <c r="T359" s="161"/>
      <c r="AT359" s="156" t="s">
        <v>134</v>
      </c>
      <c r="AU359" s="156" t="s">
        <v>103</v>
      </c>
      <c r="AV359" s="12" t="s">
        <v>103</v>
      </c>
      <c r="AW359" s="12" t="s">
        <v>32</v>
      </c>
      <c r="AX359" s="12" t="s">
        <v>76</v>
      </c>
      <c r="AY359" s="156" t="s">
        <v>126</v>
      </c>
    </row>
    <row r="360" spans="2:65" s="12" customFormat="1" ht="10.199999999999999">
      <c r="B360" s="154"/>
      <c r="D360" s="155" t="s">
        <v>134</v>
      </c>
      <c r="E360" s="156" t="s">
        <v>1</v>
      </c>
      <c r="F360" s="157" t="s">
        <v>261</v>
      </c>
      <c r="H360" s="158">
        <v>4</v>
      </c>
      <c r="I360" s="159"/>
      <c r="L360" s="154"/>
      <c r="M360" s="160"/>
      <c r="T360" s="161"/>
      <c r="AT360" s="156" t="s">
        <v>134</v>
      </c>
      <c r="AU360" s="156" t="s">
        <v>103</v>
      </c>
      <c r="AV360" s="12" t="s">
        <v>103</v>
      </c>
      <c r="AW360" s="12" t="s">
        <v>32</v>
      </c>
      <c r="AX360" s="12" t="s">
        <v>76</v>
      </c>
      <c r="AY360" s="156" t="s">
        <v>126</v>
      </c>
    </row>
    <row r="361" spans="2:65" s="12" customFormat="1" ht="10.199999999999999">
      <c r="B361" s="154"/>
      <c r="D361" s="155" t="s">
        <v>134</v>
      </c>
      <c r="E361" s="156" t="s">
        <v>1</v>
      </c>
      <c r="F361" s="157" t="s">
        <v>262</v>
      </c>
      <c r="H361" s="158">
        <v>3</v>
      </c>
      <c r="I361" s="159"/>
      <c r="L361" s="154"/>
      <c r="M361" s="160"/>
      <c r="T361" s="161"/>
      <c r="AT361" s="156" t="s">
        <v>134</v>
      </c>
      <c r="AU361" s="156" t="s">
        <v>103</v>
      </c>
      <c r="AV361" s="12" t="s">
        <v>103</v>
      </c>
      <c r="AW361" s="12" t="s">
        <v>32</v>
      </c>
      <c r="AX361" s="12" t="s">
        <v>76</v>
      </c>
      <c r="AY361" s="156" t="s">
        <v>126</v>
      </c>
    </row>
    <row r="362" spans="2:65" s="15" customFormat="1" ht="10.199999999999999">
      <c r="B362" s="175"/>
      <c r="D362" s="155" t="s">
        <v>134</v>
      </c>
      <c r="E362" s="176" t="s">
        <v>1</v>
      </c>
      <c r="F362" s="177" t="s">
        <v>173</v>
      </c>
      <c r="H362" s="178">
        <v>21</v>
      </c>
      <c r="I362" s="179"/>
      <c r="L362" s="175"/>
      <c r="M362" s="180"/>
      <c r="T362" s="181"/>
      <c r="AT362" s="176" t="s">
        <v>134</v>
      </c>
      <c r="AU362" s="176" t="s">
        <v>103</v>
      </c>
      <c r="AV362" s="15" t="s">
        <v>132</v>
      </c>
      <c r="AW362" s="15" t="s">
        <v>32</v>
      </c>
      <c r="AX362" s="15" t="s">
        <v>81</v>
      </c>
      <c r="AY362" s="176" t="s">
        <v>126</v>
      </c>
    </row>
    <row r="363" spans="2:65" s="1" customFormat="1" ht="24.15" customHeight="1">
      <c r="B363" s="32"/>
      <c r="C363" s="182" t="s">
        <v>263</v>
      </c>
      <c r="D363" s="182" t="s">
        <v>225</v>
      </c>
      <c r="E363" s="183" t="s">
        <v>264</v>
      </c>
      <c r="F363" s="184" t="s">
        <v>265</v>
      </c>
      <c r="G363" s="185" t="s">
        <v>258</v>
      </c>
      <c r="H363" s="186">
        <v>42</v>
      </c>
      <c r="I363" s="187"/>
      <c r="J363" s="188">
        <f>ROUND(I363*H363,2)</f>
        <v>0</v>
      </c>
      <c r="K363" s="189"/>
      <c r="L363" s="190"/>
      <c r="M363" s="191" t="s">
        <v>1</v>
      </c>
      <c r="N363" s="192" t="s">
        <v>42</v>
      </c>
      <c r="P363" s="150">
        <f>O363*H363</f>
        <v>0</v>
      </c>
      <c r="Q363" s="150">
        <v>1.4999999999999999E-4</v>
      </c>
      <c r="R363" s="150">
        <f>Q363*H363</f>
        <v>6.2999999999999992E-3</v>
      </c>
      <c r="S363" s="150">
        <v>0</v>
      </c>
      <c r="T363" s="151">
        <f>S363*H363</f>
        <v>0</v>
      </c>
      <c r="AR363" s="152" t="s">
        <v>217</v>
      </c>
      <c r="AT363" s="152" t="s">
        <v>225</v>
      </c>
      <c r="AU363" s="152" t="s">
        <v>103</v>
      </c>
      <c r="AY363" s="17" t="s">
        <v>126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17" t="s">
        <v>103</v>
      </c>
      <c r="BK363" s="153">
        <f>ROUND(I363*H363,2)</f>
        <v>0</v>
      </c>
      <c r="BL363" s="17" t="s">
        <v>132</v>
      </c>
      <c r="BM363" s="152" t="s">
        <v>266</v>
      </c>
    </row>
    <row r="364" spans="2:65" s="12" customFormat="1" ht="10.199999999999999">
      <c r="B364" s="154"/>
      <c r="D364" s="155" t="s">
        <v>134</v>
      </c>
      <c r="E364" s="156" t="s">
        <v>1</v>
      </c>
      <c r="F364" s="157" t="s">
        <v>267</v>
      </c>
      <c r="H364" s="158">
        <v>28</v>
      </c>
      <c r="I364" s="159"/>
      <c r="L364" s="154"/>
      <c r="M364" s="160"/>
      <c r="T364" s="161"/>
      <c r="AT364" s="156" t="s">
        <v>134</v>
      </c>
      <c r="AU364" s="156" t="s">
        <v>103</v>
      </c>
      <c r="AV364" s="12" t="s">
        <v>103</v>
      </c>
      <c r="AW364" s="12" t="s">
        <v>32</v>
      </c>
      <c r="AX364" s="12" t="s">
        <v>76</v>
      </c>
      <c r="AY364" s="156" t="s">
        <v>126</v>
      </c>
    </row>
    <row r="365" spans="2:65" s="12" customFormat="1" ht="10.199999999999999">
      <c r="B365" s="154"/>
      <c r="D365" s="155" t="s">
        <v>134</v>
      </c>
      <c r="E365" s="156" t="s">
        <v>1</v>
      </c>
      <c r="F365" s="157" t="s">
        <v>268</v>
      </c>
      <c r="H365" s="158">
        <v>8</v>
      </c>
      <c r="I365" s="159"/>
      <c r="L365" s="154"/>
      <c r="M365" s="160"/>
      <c r="T365" s="161"/>
      <c r="AT365" s="156" t="s">
        <v>134</v>
      </c>
      <c r="AU365" s="156" t="s">
        <v>103</v>
      </c>
      <c r="AV365" s="12" t="s">
        <v>103</v>
      </c>
      <c r="AW365" s="12" t="s">
        <v>32</v>
      </c>
      <c r="AX365" s="12" t="s">
        <v>76</v>
      </c>
      <c r="AY365" s="156" t="s">
        <v>126</v>
      </c>
    </row>
    <row r="366" spans="2:65" s="12" customFormat="1" ht="10.199999999999999">
      <c r="B366" s="154"/>
      <c r="D366" s="155" t="s">
        <v>134</v>
      </c>
      <c r="E366" s="156" t="s">
        <v>1</v>
      </c>
      <c r="F366" s="157" t="s">
        <v>269</v>
      </c>
      <c r="H366" s="158">
        <v>6</v>
      </c>
      <c r="I366" s="159"/>
      <c r="L366" s="154"/>
      <c r="M366" s="160"/>
      <c r="T366" s="161"/>
      <c r="AT366" s="156" t="s">
        <v>134</v>
      </c>
      <c r="AU366" s="156" t="s">
        <v>103</v>
      </c>
      <c r="AV366" s="12" t="s">
        <v>103</v>
      </c>
      <c r="AW366" s="12" t="s">
        <v>32</v>
      </c>
      <c r="AX366" s="12" t="s">
        <v>76</v>
      </c>
      <c r="AY366" s="156" t="s">
        <v>126</v>
      </c>
    </row>
    <row r="367" spans="2:65" s="15" customFormat="1" ht="10.199999999999999">
      <c r="B367" s="175"/>
      <c r="D367" s="155" t="s">
        <v>134</v>
      </c>
      <c r="E367" s="176" t="s">
        <v>1</v>
      </c>
      <c r="F367" s="177" t="s">
        <v>173</v>
      </c>
      <c r="H367" s="178">
        <v>42</v>
      </c>
      <c r="I367" s="179"/>
      <c r="L367" s="175"/>
      <c r="M367" s="180"/>
      <c r="T367" s="181"/>
      <c r="AT367" s="176" t="s">
        <v>134</v>
      </c>
      <c r="AU367" s="176" t="s">
        <v>103</v>
      </c>
      <c r="AV367" s="15" t="s">
        <v>132</v>
      </c>
      <c r="AW367" s="15" t="s">
        <v>32</v>
      </c>
      <c r="AX367" s="15" t="s">
        <v>81</v>
      </c>
      <c r="AY367" s="176" t="s">
        <v>126</v>
      </c>
    </row>
    <row r="368" spans="2:65" s="11" customFormat="1" ht="22.8" customHeight="1">
      <c r="B368" s="129"/>
      <c r="D368" s="130" t="s">
        <v>75</v>
      </c>
      <c r="E368" s="139" t="s">
        <v>270</v>
      </c>
      <c r="F368" s="139" t="s">
        <v>271</v>
      </c>
      <c r="I368" s="132"/>
      <c r="J368" s="140">
        <f>BK368</f>
        <v>0</v>
      </c>
      <c r="L368" s="129"/>
      <c r="M368" s="134"/>
      <c r="P368" s="135">
        <f>P369</f>
        <v>0</v>
      </c>
      <c r="R368" s="135">
        <f>R369</f>
        <v>0</v>
      </c>
      <c r="T368" s="136">
        <f>T369</f>
        <v>0</v>
      </c>
      <c r="AR368" s="130" t="s">
        <v>81</v>
      </c>
      <c r="AT368" s="137" t="s">
        <v>75</v>
      </c>
      <c r="AU368" s="137" t="s">
        <v>81</v>
      </c>
      <c r="AY368" s="130" t="s">
        <v>126</v>
      </c>
      <c r="BK368" s="138">
        <f>BK369</f>
        <v>0</v>
      </c>
    </row>
    <row r="369" spans="2:65" s="1" customFormat="1" ht="16.5" customHeight="1">
      <c r="B369" s="32"/>
      <c r="C369" s="141" t="s">
        <v>272</v>
      </c>
      <c r="D369" s="141" t="s">
        <v>128</v>
      </c>
      <c r="E369" s="142" t="s">
        <v>273</v>
      </c>
      <c r="F369" s="143" t="s">
        <v>274</v>
      </c>
      <c r="G369" s="144" t="s">
        <v>140</v>
      </c>
      <c r="H369" s="145">
        <v>37.158000000000001</v>
      </c>
      <c r="I369" s="146"/>
      <c r="J369" s="147">
        <f>ROUND(I369*H369,2)</f>
        <v>0</v>
      </c>
      <c r="K369" s="148"/>
      <c r="L369" s="32"/>
      <c r="M369" s="149" t="s">
        <v>1</v>
      </c>
      <c r="N369" s="110" t="s">
        <v>42</v>
      </c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AR369" s="152" t="s">
        <v>132</v>
      </c>
      <c r="AT369" s="152" t="s">
        <v>128</v>
      </c>
      <c r="AU369" s="152" t="s">
        <v>103</v>
      </c>
      <c r="AY369" s="17" t="s">
        <v>126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7" t="s">
        <v>103</v>
      </c>
      <c r="BK369" s="153">
        <f>ROUND(I369*H369,2)</f>
        <v>0</v>
      </c>
      <c r="BL369" s="17" t="s">
        <v>132</v>
      </c>
      <c r="BM369" s="152" t="s">
        <v>275</v>
      </c>
    </row>
    <row r="370" spans="2:65" s="11" customFormat="1" ht="25.95" customHeight="1">
      <c r="B370" s="129"/>
      <c r="D370" s="130" t="s">
        <v>75</v>
      </c>
      <c r="E370" s="131" t="s">
        <v>276</v>
      </c>
      <c r="F370" s="131" t="s">
        <v>277</v>
      </c>
      <c r="I370" s="132"/>
      <c r="J370" s="133">
        <f>BK370</f>
        <v>0</v>
      </c>
      <c r="L370" s="129"/>
      <c r="M370" s="134"/>
      <c r="P370" s="135">
        <f>SUM(P371:P372)</f>
        <v>0</v>
      </c>
      <c r="R370" s="135">
        <f>SUM(R371:R372)</f>
        <v>0</v>
      </c>
      <c r="T370" s="136">
        <f>SUM(T371:T372)</f>
        <v>0</v>
      </c>
      <c r="AR370" s="130" t="s">
        <v>132</v>
      </c>
      <c r="AT370" s="137" t="s">
        <v>75</v>
      </c>
      <c r="AU370" s="137" t="s">
        <v>76</v>
      </c>
      <c r="AY370" s="130" t="s">
        <v>126</v>
      </c>
      <c r="BK370" s="138">
        <f>SUM(BK371:BK372)</f>
        <v>0</v>
      </c>
    </row>
    <row r="371" spans="2:65" s="1" customFormat="1" ht="37.799999999999997" customHeight="1">
      <c r="B371" s="32"/>
      <c r="C371" s="141" t="s">
        <v>278</v>
      </c>
      <c r="D371" s="141" t="s">
        <v>128</v>
      </c>
      <c r="E371" s="142" t="s">
        <v>279</v>
      </c>
      <c r="F371" s="143" t="s">
        <v>280</v>
      </c>
      <c r="G371" s="144" t="s">
        <v>281</v>
      </c>
      <c r="H371" s="145">
        <v>18.5</v>
      </c>
      <c r="I371" s="146"/>
      <c r="J371" s="147">
        <f>ROUND(I371*H371,2)</f>
        <v>0</v>
      </c>
      <c r="K371" s="148"/>
      <c r="L371" s="32"/>
      <c r="M371" s="149" t="s">
        <v>1</v>
      </c>
      <c r="N371" s="110" t="s">
        <v>42</v>
      </c>
      <c r="P371" s="150">
        <f>O371*H371</f>
        <v>0</v>
      </c>
      <c r="Q371" s="150">
        <v>0</v>
      </c>
      <c r="R371" s="150">
        <f>Q371*H371</f>
        <v>0</v>
      </c>
      <c r="S371" s="150">
        <v>0</v>
      </c>
      <c r="T371" s="151">
        <f>S371*H371</f>
        <v>0</v>
      </c>
      <c r="AR371" s="152" t="s">
        <v>282</v>
      </c>
      <c r="AT371" s="152" t="s">
        <v>128</v>
      </c>
      <c r="AU371" s="152" t="s">
        <v>81</v>
      </c>
      <c r="AY371" s="17" t="s">
        <v>126</v>
      </c>
      <c r="BE371" s="153">
        <f>IF(N371="základní",J371,0)</f>
        <v>0</v>
      </c>
      <c r="BF371" s="153">
        <f>IF(N371="snížená",J371,0)</f>
        <v>0</v>
      </c>
      <c r="BG371" s="153">
        <f>IF(N371="zákl. přenesená",J371,0)</f>
        <v>0</v>
      </c>
      <c r="BH371" s="153">
        <f>IF(N371="sníž. přenesená",J371,0)</f>
        <v>0</v>
      </c>
      <c r="BI371" s="153">
        <f>IF(N371="nulová",J371,0)</f>
        <v>0</v>
      </c>
      <c r="BJ371" s="17" t="s">
        <v>103</v>
      </c>
      <c r="BK371" s="153">
        <f>ROUND(I371*H371,2)</f>
        <v>0</v>
      </c>
      <c r="BL371" s="17" t="s">
        <v>282</v>
      </c>
      <c r="BM371" s="152" t="s">
        <v>283</v>
      </c>
    </row>
    <row r="372" spans="2:65" s="12" customFormat="1" ht="20.399999999999999">
      <c r="B372" s="154"/>
      <c r="D372" s="155" t="s">
        <v>134</v>
      </c>
      <c r="E372" s="156" t="s">
        <v>1</v>
      </c>
      <c r="F372" s="157" t="s">
        <v>284</v>
      </c>
      <c r="H372" s="158">
        <v>18.5</v>
      </c>
      <c r="I372" s="159"/>
      <c r="L372" s="154"/>
      <c r="M372" s="160"/>
      <c r="T372" s="161"/>
      <c r="AT372" s="156" t="s">
        <v>134</v>
      </c>
      <c r="AU372" s="156" t="s">
        <v>81</v>
      </c>
      <c r="AV372" s="12" t="s">
        <v>103</v>
      </c>
      <c r="AW372" s="12" t="s">
        <v>32</v>
      </c>
      <c r="AX372" s="12" t="s">
        <v>81</v>
      </c>
      <c r="AY372" s="156" t="s">
        <v>126</v>
      </c>
    </row>
    <row r="373" spans="2:65" s="11" customFormat="1" ht="25.95" customHeight="1">
      <c r="B373" s="129"/>
      <c r="D373" s="130" t="s">
        <v>75</v>
      </c>
      <c r="E373" s="131" t="s">
        <v>102</v>
      </c>
      <c r="F373" s="131" t="s">
        <v>285</v>
      </c>
      <c r="I373" s="132"/>
      <c r="J373" s="133">
        <f>BK373</f>
        <v>0</v>
      </c>
      <c r="L373" s="129"/>
      <c r="M373" s="134"/>
      <c r="P373" s="135">
        <f>P374+P378</f>
        <v>0</v>
      </c>
      <c r="R373" s="135">
        <f>R374+R378</f>
        <v>0</v>
      </c>
      <c r="T373" s="136">
        <f>T374+T378</f>
        <v>0</v>
      </c>
      <c r="AR373" s="130" t="s">
        <v>179</v>
      </c>
      <c r="AT373" s="137" t="s">
        <v>75</v>
      </c>
      <c r="AU373" s="137" t="s">
        <v>76</v>
      </c>
      <c r="AY373" s="130" t="s">
        <v>126</v>
      </c>
      <c r="BK373" s="138">
        <f>BK374+BK378</f>
        <v>0</v>
      </c>
    </row>
    <row r="374" spans="2:65" s="11" customFormat="1" ht="22.8" customHeight="1">
      <c r="B374" s="129"/>
      <c r="D374" s="130" t="s">
        <v>75</v>
      </c>
      <c r="E374" s="139" t="s">
        <v>286</v>
      </c>
      <c r="F374" s="139" t="s">
        <v>101</v>
      </c>
      <c r="I374" s="132"/>
      <c r="J374" s="140">
        <f>BK374</f>
        <v>0</v>
      </c>
      <c r="L374" s="129"/>
      <c r="M374" s="134"/>
      <c r="P374" s="135">
        <f>SUM(P375:P377)</f>
        <v>0</v>
      </c>
      <c r="R374" s="135">
        <f>SUM(R375:R377)</f>
        <v>0</v>
      </c>
      <c r="T374" s="136">
        <f>SUM(T375:T377)</f>
        <v>0</v>
      </c>
      <c r="AR374" s="130" t="s">
        <v>179</v>
      </c>
      <c r="AT374" s="137" t="s">
        <v>75</v>
      </c>
      <c r="AU374" s="137" t="s">
        <v>81</v>
      </c>
      <c r="AY374" s="130" t="s">
        <v>126</v>
      </c>
      <c r="BK374" s="138">
        <f>SUM(BK375:BK377)</f>
        <v>0</v>
      </c>
    </row>
    <row r="375" spans="2:65" s="1" customFormat="1" ht="16.5" customHeight="1">
      <c r="B375" s="32"/>
      <c r="C375" s="141" t="s">
        <v>287</v>
      </c>
      <c r="D375" s="141" t="s">
        <v>128</v>
      </c>
      <c r="E375" s="142" t="s">
        <v>288</v>
      </c>
      <c r="F375" s="143" t="s">
        <v>101</v>
      </c>
      <c r="G375" s="144" t="s">
        <v>289</v>
      </c>
      <c r="H375" s="145"/>
      <c r="I375" s="146"/>
      <c r="J375" s="147">
        <f>ROUND(I375*H375,2)</f>
        <v>0</v>
      </c>
      <c r="K375" s="148"/>
      <c r="L375" s="32"/>
      <c r="M375" s="149" t="s">
        <v>1</v>
      </c>
      <c r="N375" s="110" t="s">
        <v>42</v>
      </c>
      <c r="P375" s="150">
        <f>O375*H375</f>
        <v>0</v>
      </c>
      <c r="Q375" s="150">
        <v>0</v>
      </c>
      <c r="R375" s="150">
        <f>Q375*H375</f>
        <v>0</v>
      </c>
      <c r="S375" s="150">
        <v>0</v>
      </c>
      <c r="T375" s="151">
        <f>S375*H375</f>
        <v>0</v>
      </c>
      <c r="AR375" s="152" t="s">
        <v>290</v>
      </c>
      <c r="AT375" s="152" t="s">
        <v>128</v>
      </c>
      <c r="AU375" s="152" t="s">
        <v>103</v>
      </c>
      <c r="AY375" s="17" t="s">
        <v>126</v>
      </c>
      <c r="BE375" s="153">
        <f>IF(N375="základní",J375,0)</f>
        <v>0</v>
      </c>
      <c r="BF375" s="153">
        <f>IF(N375="snížená",J375,0)</f>
        <v>0</v>
      </c>
      <c r="BG375" s="153">
        <f>IF(N375="zákl. přenesená",J375,0)</f>
        <v>0</v>
      </c>
      <c r="BH375" s="153">
        <f>IF(N375="sníž. přenesená",J375,0)</f>
        <v>0</v>
      </c>
      <c r="BI375" s="153">
        <f>IF(N375="nulová",J375,0)</f>
        <v>0</v>
      </c>
      <c r="BJ375" s="17" t="s">
        <v>103</v>
      </c>
      <c r="BK375" s="153">
        <f>ROUND(I375*H375,2)</f>
        <v>0</v>
      </c>
      <c r="BL375" s="17" t="s">
        <v>290</v>
      </c>
      <c r="BM375" s="152" t="s">
        <v>291</v>
      </c>
    </row>
    <row r="376" spans="2:65" s="1" customFormat="1" ht="16.5" customHeight="1">
      <c r="B376" s="32"/>
      <c r="C376" s="141" t="s">
        <v>292</v>
      </c>
      <c r="D376" s="141" t="s">
        <v>128</v>
      </c>
      <c r="E376" s="142" t="s">
        <v>293</v>
      </c>
      <c r="F376" s="143" t="s">
        <v>294</v>
      </c>
      <c r="G376" s="144" t="s">
        <v>295</v>
      </c>
      <c r="H376" s="145">
        <v>1</v>
      </c>
      <c r="I376" s="146"/>
      <c r="J376" s="147">
        <f>ROUND(I376*H376,2)</f>
        <v>0</v>
      </c>
      <c r="K376" s="148"/>
      <c r="L376" s="32"/>
      <c r="M376" s="149" t="s">
        <v>1</v>
      </c>
      <c r="N376" s="110" t="s">
        <v>42</v>
      </c>
      <c r="P376" s="150">
        <f>O376*H376</f>
        <v>0</v>
      </c>
      <c r="Q376" s="150">
        <v>0</v>
      </c>
      <c r="R376" s="150">
        <f>Q376*H376</f>
        <v>0</v>
      </c>
      <c r="S376" s="150">
        <v>0</v>
      </c>
      <c r="T376" s="151">
        <f>S376*H376</f>
        <v>0</v>
      </c>
      <c r="AR376" s="152" t="s">
        <v>290</v>
      </c>
      <c r="AT376" s="152" t="s">
        <v>128</v>
      </c>
      <c r="AU376" s="152" t="s">
        <v>103</v>
      </c>
      <c r="AY376" s="17" t="s">
        <v>126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17" t="s">
        <v>103</v>
      </c>
      <c r="BK376" s="153">
        <f>ROUND(I376*H376,2)</f>
        <v>0</v>
      </c>
      <c r="BL376" s="17" t="s">
        <v>290</v>
      </c>
      <c r="BM376" s="152" t="s">
        <v>296</v>
      </c>
    </row>
    <row r="377" spans="2:65" s="1" customFormat="1" ht="24.15" customHeight="1">
      <c r="B377" s="32"/>
      <c r="C377" s="141" t="s">
        <v>297</v>
      </c>
      <c r="D377" s="141" t="s">
        <v>128</v>
      </c>
      <c r="E377" s="142" t="s">
        <v>298</v>
      </c>
      <c r="F377" s="143" t="s">
        <v>299</v>
      </c>
      <c r="G377" s="144" t="s">
        <v>295</v>
      </c>
      <c r="H377" s="145">
        <v>1</v>
      </c>
      <c r="I377" s="146"/>
      <c r="J377" s="147">
        <f>ROUND(I377*H377,2)</f>
        <v>0</v>
      </c>
      <c r="K377" s="148"/>
      <c r="L377" s="32"/>
      <c r="M377" s="149" t="s">
        <v>1</v>
      </c>
      <c r="N377" s="110" t="s">
        <v>42</v>
      </c>
      <c r="P377" s="150">
        <f>O377*H377</f>
        <v>0</v>
      </c>
      <c r="Q377" s="150">
        <v>0</v>
      </c>
      <c r="R377" s="150">
        <f>Q377*H377</f>
        <v>0</v>
      </c>
      <c r="S377" s="150">
        <v>0</v>
      </c>
      <c r="T377" s="151">
        <f>S377*H377</f>
        <v>0</v>
      </c>
      <c r="AR377" s="152" t="s">
        <v>290</v>
      </c>
      <c r="AT377" s="152" t="s">
        <v>128</v>
      </c>
      <c r="AU377" s="152" t="s">
        <v>103</v>
      </c>
      <c r="AY377" s="17" t="s">
        <v>126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17" t="s">
        <v>103</v>
      </c>
      <c r="BK377" s="153">
        <f>ROUND(I377*H377,2)</f>
        <v>0</v>
      </c>
      <c r="BL377" s="17" t="s">
        <v>290</v>
      </c>
      <c r="BM377" s="152" t="s">
        <v>300</v>
      </c>
    </row>
    <row r="378" spans="2:65" s="11" customFormat="1" ht="22.8" customHeight="1">
      <c r="B378" s="129"/>
      <c r="D378" s="130" t="s">
        <v>75</v>
      </c>
      <c r="E378" s="139" t="s">
        <v>301</v>
      </c>
      <c r="F378" s="139" t="s">
        <v>105</v>
      </c>
      <c r="I378" s="132"/>
      <c r="J378" s="140">
        <f>BK378</f>
        <v>0</v>
      </c>
      <c r="L378" s="129"/>
      <c r="M378" s="134"/>
      <c r="P378" s="135">
        <f>P379</f>
        <v>0</v>
      </c>
      <c r="R378" s="135">
        <f>R379</f>
        <v>0</v>
      </c>
      <c r="T378" s="136">
        <f>T379</f>
        <v>0</v>
      </c>
      <c r="AR378" s="130" t="s">
        <v>179</v>
      </c>
      <c r="AT378" s="137" t="s">
        <v>75</v>
      </c>
      <c r="AU378" s="137" t="s">
        <v>81</v>
      </c>
      <c r="AY378" s="130" t="s">
        <v>126</v>
      </c>
      <c r="BK378" s="138">
        <f>BK379</f>
        <v>0</v>
      </c>
    </row>
    <row r="379" spans="2:65" s="1" customFormat="1" ht="16.5" customHeight="1">
      <c r="B379" s="32"/>
      <c r="C379" s="141" t="s">
        <v>302</v>
      </c>
      <c r="D379" s="141" t="s">
        <v>128</v>
      </c>
      <c r="E379" s="142" t="s">
        <v>303</v>
      </c>
      <c r="F379" s="143" t="s">
        <v>304</v>
      </c>
      <c r="G379" s="144" t="s">
        <v>295</v>
      </c>
      <c r="H379" s="145">
        <v>1</v>
      </c>
      <c r="I379" s="146"/>
      <c r="J379" s="147">
        <f>ROUND(I379*H379,2)</f>
        <v>0</v>
      </c>
      <c r="K379" s="148"/>
      <c r="L379" s="32"/>
      <c r="M379" s="193" t="s">
        <v>1</v>
      </c>
      <c r="N379" s="194" t="s">
        <v>42</v>
      </c>
      <c r="O379" s="195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AR379" s="152" t="s">
        <v>290</v>
      </c>
      <c r="AT379" s="152" t="s">
        <v>128</v>
      </c>
      <c r="AU379" s="152" t="s">
        <v>103</v>
      </c>
      <c r="AY379" s="17" t="s">
        <v>126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17" t="s">
        <v>103</v>
      </c>
      <c r="BK379" s="153">
        <f>ROUND(I379*H379,2)</f>
        <v>0</v>
      </c>
      <c r="BL379" s="17" t="s">
        <v>290</v>
      </c>
      <c r="BM379" s="152" t="s">
        <v>305</v>
      </c>
    </row>
    <row r="380" spans="2:65" s="1" customFormat="1" ht="6.9" customHeight="1">
      <c r="B380" s="44"/>
      <c r="C380" s="45"/>
      <c r="D380" s="45"/>
      <c r="E380" s="45"/>
      <c r="F380" s="45"/>
      <c r="G380" s="45"/>
      <c r="H380" s="45"/>
      <c r="I380" s="45"/>
      <c r="J380" s="45"/>
      <c r="K380" s="45"/>
      <c r="L380" s="32"/>
    </row>
  </sheetData>
  <sheetProtection algorithmName="SHA-512" hashValue="+YGOh0OhlgttycsqzsSvRrGB1h5oMKz2dvo7xKf781RaFNs1DIAALuIF4oOEl1Dxox4encsCWOWEvrztcMqtIw==" saltValue="R+fPpsxK1cZVPWY66m9ox9Naz1HisLzN/tbipKhS9p31N175bfOSdaKeInGPyxoZVvhI/wfTa3MBGykBrH377Q==" spinCount="100000" sheet="1" objects="1" scenarios="1" formatColumns="0" formatRows="0" autoFilter="0"/>
  <autoFilter ref="C130:K379" xr:uid="{00000000-0009-0000-0000-000001000000}"/>
  <mergeCells count="11">
    <mergeCell ref="L2:V2"/>
    <mergeCell ref="D108:F108"/>
    <mergeCell ref="D109:F109"/>
    <mergeCell ref="D110:F110"/>
    <mergeCell ref="D111:F111"/>
    <mergeCell ref="E123:H123"/>
    <mergeCell ref="E7:H7"/>
    <mergeCell ref="E16:H16"/>
    <mergeCell ref="E25:H25"/>
    <mergeCell ref="E85:H85"/>
    <mergeCell ref="D107:F107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036 - Oprava soklu bytové...</vt:lpstr>
      <vt:lpstr>'036 - Oprava soklu bytové...'!Názvy_tisku</vt:lpstr>
      <vt:lpstr>'Rekapitulace stavby'!Názvy_tisku</vt:lpstr>
      <vt:lpstr>'036 - Oprava soklu bytové...'!Oblast_tisku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Barvík Svatopluk</dc:creator>
  <cp:lastModifiedBy>SBD Havířov</cp:lastModifiedBy>
  <cp:lastPrinted>2024-08-07T09:29:34Z</cp:lastPrinted>
  <dcterms:created xsi:type="dcterms:W3CDTF">2024-08-07T09:23:45Z</dcterms:created>
  <dcterms:modified xsi:type="dcterms:W3CDTF">2024-08-07T09:29:38Z</dcterms:modified>
</cp:coreProperties>
</file>