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 firstSheet="1" activeTab="1"/>
  </bookViews>
  <sheets>
    <sheet name="Rekapitulace stavby" sheetId="1" state="veryHidden" r:id="rId1"/>
    <sheet name="30-272-v3_mPVC - Oprava s..." sheetId="2" r:id="rId2"/>
    <sheet name="Seznam figur" sheetId="3" r:id="rId3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'30-272-v3_mPVC - Oprava s...'!$C$138:$K$395</definedName>
    <definedName name="_xlnm.Print_Area" localSheetId="1">'30-272-v3_mPVC - Oprava s...'!$C$4:$J$76,'30-272-v3_mPVC - Oprava s...'!$C$82:$J$122,'30-272-v3_mPVC - Oprava s...'!$C$128:$K$395</definedName>
    <definedName name="_xlnm.Print_Titles" localSheetId="1">'30-272-v3_mPVC - Oprava s...'!$138:$138</definedName>
    <definedName name="_xlnm.Print_Area" localSheetId="2">'Seznam figur'!$C$4:$G$19</definedName>
    <definedName name="_xlnm.Print_Titles" localSheetId="2">'Seznam figur'!$9:$9</definedName>
  </definedNames>
  <calcPr/>
</workbook>
</file>

<file path=xl/calcChain.xml><?xml version="1.0" encoding="utf-8"?>
<calcChain xmlns="http://schemas.openxmlformats.org/spreadsheetml/2006/main">
  <c i="3" l="1" r="D7"/>
  <c i="2" r="J302"/>
  <c r="J35"/>
  <c r="J34"/>
  <c i="1" r="AY95"/>
  <c i="2" r="J33"/>
  <c i="1" r="AX95"/>
  <c i="2" r="BI394"/>
  <c r="BH394"/>
  <c r="BG394"/>
  <c r="BE394"/>
  <c r="T394"/>
  <c r="T393"/>
  <c r="R394"/>
  <c r="R393"/>
  <c r="P394"/>
  <c r="P393"/>
  <c r="BI392"/>
  <c r="BH392"/>
  <c r="BG392"/>
  <c r="BE392"/>
  <c r="T392"/>
  <c r="T391"/>
  <c r="R392"/>
  <c r="R391"/>
  <c r="P392"/>
  <c r="P391"/>
  <c r="BI390"/>
  <c r="BH390"/>
  <c r="BG390"/>
  <c r="BE390"/>
  <c r="T390"/>
  <c r="R390"/>
  <c r="P390"/>
  <c r="BI389"/>
  <c r="BH389"/>
  <c r="BG389"/>
  <c r="BE389"/>
  <c r="T389"/>
  <c r="R389"/>
  <c r="P389"/>
  <c r="BI388"/>
  <c r="BH388"/>
  <c r="BG388"/>
  <c r="BE388"/>
  <c r="T388"/>
  <c r="R388"/>
  <c r="P388"/>
  <c r="BI386"/>
  <c r="BH386"/>
  <c r="BG386"/>
  <c r="BE386"/>
  <c r="T386"/>
  <c r="T385"/>
  <c r="R386"/>
  <c r="R385"/>
  <c r="P386"/>
  <c r="P385"/>
  <c r="BI382"/>
  <c r="BH382"/>
  <c r="BG382"/>
  <c r="BE382"/>
  <c r="T382"/>
  <c r="R382"/>
  <c r="P382"/>
  <c r="BI381"/>
  <c r="BH381"/>
  <c r="BG381"/>
  <c r="BE381"/>
  <c r="T381"/>
  <c r="R381"/>
  <c r="P381"/>
  <c r="BI380"/>
  <c r="BH380"/>
  <c r="BG380"/>
  <c r="BE380"/>
  <c r="T380"/>
  <c r="R380"/>
  <c r="P380"/>
  <c r="BI379"/>
  <c r="BH379"/>
  <c r="BG379"/>
  <c r="BE379"/>
  <c r="T379"/>
  <c r="R379"/>
  <c r="P379"/>
  <c r="BI377"/>
  <c r="BH377"/>
  <c r="BG377"/>
  <c r="BE377"/>
  <c r="T377"/>
  <c r="R377"/>
  <c r="P377"/>
  <c r="BI376"/>
  <c r="BH376"/>
  <c r="BG376"/>
  <c r="BE376"/>
  <c r="T376"/>
  <c r="R376"/>
  <c r="P376"/>
  <c r="BI374"/>
  <c r="BH374"/>
  <c r="BG374"/>
  <c r="BE374"/>
  <c r="T374"/>
  <c r="R374"/>
  <c r="P374"/>
  <c r="BI373"/>
  <c r="BH373"/>
  <c r="BG373"/>
  <c r="BE373"/>
  <c r="T373"/>
  <c r="R373"/>
  <c r="P373"/>
  <c r="BI372"/>
  <c r="BH372"/>
  <c r="BG372"/>
  <c r="BE372"/>
  <c r="T372"/>
  <c r="R372"/>
  <c r="P372"/>
  <c r="BI370"/>
  <c r="BH370"/>
  <c r="BG370"/>
  <c r="BE370"/>
  <c r="T370"/>
  <c r="R370"/>
  <c r="P370"/>
  <c r="BI369"/>
  <c r="BH369"/>
  <c r="BG369"/>
  <c r="BE369"/>
  <c r="T369"/>
  <c r="R369"/>
  <c r="P369"/>
  <c r="BI368"/>
  <c r="BH368"/>
  <c r="BG368"/>
  <c r="BE368"/>
  <c r="T368"/>
  <c r="R368"/>
  <c r="P368"/>
  <c r="BI367"/>
  <c r="BH367"/>
  <c r="BG367"/>
  <c r="BE367"/>
  <c r="T367"/>
  <c r="R367"/>
  <c r="P367"/>
  <c r="BI366"/>
  <c r="BH366"/>
  <c r="BG366"/>
  <c r="BE366"/>
  <c r="T366"/>
  <c r="R366"/>
  <c r="P366"/>
  <c r="BI365"/>
  <c r="BH365"/>
  <c r="BG365"/>
  <c r="BE365"/>
  <c r="T365"/>
  <c r="R365"/>
  <c r="P365"/>
  <c r="BI364"/>
  <c r="BH364"/>
  <c r="BG364"/>
  <c r="BE364"/>
  <c r="T364"/>
  <c r="R364"/>
  <c r="P364"/>
  <c r="BI362"/>
  <c r="BH362"/>
  <c r="BG362"/>
  <c r="BE362"/>
  <c r="T362"/>
  <c r="R362"/>
  <c r="P362"/>
  <c r="BI361"/>
  <c r="BH361"/>
  <c r="BG361"/>
  <c r="BE361"/>
  <c r="T361"/>
  <c r="R361"/>
  <c r="P361"/>
  <c r="BI360"/>
  <c r="BH360"/>
  <c r="BG360"/>
  <c r="BE360"/>
  <c r="T360"/>
  <c r="R360"/>
  <c r="P360"/>
  <c r="BI359"/>
  <c r="BH359"/>
  <c r="BG359"/>
  <c r="BE359"/>
  <c r="T359"/>
  <c r="R359"/>
  <c r="P359"/>
  <c r="BI356"/>
  <c r="BH356"/>
  <c r="BG356"/>
  <c r="BE356"/>
  <c r="T356"/>
  <c r="R356"/>
  <c r="P356"/>
  <c r="BI355"/>
  <c r="BH355"/>
  <c r="BG355"/>
  <c r="BE355"/>
  <c r="T355"/>
  <c r="R355"/>
  <c r="P355"/>
  <c r="BI353"/>
  <c r="BH353"/>
  <c r="BG353"/>
  <c r="BE353"/>
  <c r="T353"/>
  <c r="R353"/>
  <c r="P353"/>
  <c r="BI351"/>
  <c r="BH351"/>
  <c r="BG351"/>
  <c r="BE351"/>
  <c r="T351"/>
  <c r="R351"/>
  <c r="P351"/>
  <c r="BI350"/>
  <c r="BH350"/>
  <c r="BG350"/>
  <c r="BE350"/>
  <c r="T350"/>
  <c r="R350"/>
  <c r="P350"/>
  <c r="BI348"/>
  <c r="BH348"/>
  <c r="BG348"/>
  <c r="BE348"/>
  <c r="T348"/>
  <c r="R348"/>
  <c r="P348"/>
  <c r="BI345"/>
  <c r="BH345"/>
  <c r="BG345"/>
  <c r="BE345"/>
  <c r="T345"/>
  <c r="T344"/>
  <c r="R345"/>
  <c r="R344"/>
  <c r="P345"/>
  <c r="P344"/>
  <c r="BI343"/>
  <c r="BH343"/>
  <c r="BG343"/>
  <c r="BE343"/>
  <c r="T343"/>
  <c r="R343"/>
  <c r="P343"/>
  <c r="BI341"/>
  <c r="BH341"/>
  <c r="BG341"/>
  <c r="BE341"/>
  <c r="T341"/>
  <c r="R341"/>
  <c r="P341"/>
  <c r="BI337"/>
  <c r="BH337"/>
  <c r="BG337"/>
  <c r="BE337"/>
  <c r="T337"/>
  <c r="R337"/>
  <c r="P337"/>
  <c r="BI334"/>
  <c r="BH334"/>
  <c r="BG334"/>
  <c r="BE334"/>
  <c r="T334"/>
  <c r="R334"/>
  <c r="P334"/>
  <c r="BI332"/>
  <c r="BH332"/>
  <c r="BG332"/>
  <c r="BE332"/>
  <c r="T332"/>
  <c r="R332"/>
  <c r="P332"/>
  <c r="BI329"/>
  <c r="BH329"/>
  <c r="BG329"/>
  <c r="BE329"/>
  <c r="T329"/>
  <c r="R329"/>
  <c r="P329"/>
  <c r="BI327"/>
  <c r="BH327"/>
  <c r="BG327"/>
  <c r="BE327"/>
  <c r="T327"/>
  <c r="R327"/>
  <c r="P327"/>
  <c r="BI324"/>
  <c r="BH324"/>
  <c r="BG324"/>
  <c r="BE324"/>
  <c r="T324"/>
  <c r="R324"/>
  <c r="P324"/>
  <c r="BI320"/>
  <c r="BH320"/>
  <c r="BG320"/>
  <c r="BE320"/>
  <c r="T320"/>
  <c r="R320"/>
  <c r="P320"/>
  <c r="BI308"/>
  <c r="BH308"/>
  <c r="BG308"/>
  <c r="BE308"/>
  <c r="T308"/>
  <c r="R308"/>
  <c r="P308"/>
  <c r="BI304"/>
  <c r="BH304"/>
  <c r="BG304"/>
  <c r="BE304"/>
  <c r="T304"/>
  <c r="R304"/>
  <c r="P304"/>
  <c r="J110"/>
  <c r="BI301"/>
  <c r="BH301"/>
  <c r="BG301"/>
  <c r="BE301"/>
  <c r="T301"/>
  <c r="R301"/>
  <c r="P301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5"/>
  <c r="BH295"/>
  <c r="BG295"/>
  <c r="BE295"/>
  <c r="T295"/>
  <c r="R295"/>
  <c r="P295"/>
  <c r="BI293"/>
  <c r="BH293"/>
  <c r="BG293"/>
  <c r="BE293"/>
  <c r="T293"/>
  <c r="R293"/>
  <c r="P293"/>
  <c r="BI290"/>
  <c r="BH290"/>
  <c r="BG290"/>
  <c r="BE290"/>
  <c r="T290"/>
  <c r="R290"/>
  <c r="P290"/>
  <c r="BI287"/>
  <c r="BH287"/>
  <c r="BG287"/>
  <c r="BE287"/>
  <c r="T287"/>
  <c r="R287"/>
  <c r="P287"/>
  <c r="BI285"/>
  <c r="BH285"/>
  <c r="BG285"/>
  <c r="BE285"/>
  <c r="T285"/>
  <c r="R285"/>
  <c r="P285"/>
  <c r="BI282"/>
  <c r="BH282"/>
  <c r="BG282"/>
  <c r="BE282"/>
  <c r="T282"/>
  <c r="R282"/>
  <c r="P282"/>
  <c r="BI279"/>
  <c r="BH279"/>
  <c r="BG279"/>
  <c r="BE279"/>
  <c r="T279"/>
  <c r="R279"/>
  <c r="P279"/>
  <c r="BI278"/>
  <c r="BH278"/>
  <c r="BG278"/>
  <c r="BE278"/>
  <c r="T278"/>
  <c r="R278"/>
  <c r="P278"/>
  <c r="BI276"/>
  <c r="BH276"/>
  <c r="BG276"/>
  <c r="BE276"/>
  <c r="T276"/>
  <c r="R276"/>
  <c r="P276"/>
  <c r="BI268"/>
  <c r="BH268"/>
  <c r="BG268"/>
  <c r="BE268"/>
  <c r="T268"/>
  <c r="R268"/>
  <c r="P268"/>
  <c r="BI264"/>
  <c r="BH264"/>
  <c r="BG264"/>
  <c r="BE264"/>
  <c r="T264"/>
  <c r="R264"/>
  <c r="P264"/>
  <c r="BI262"/>
  <c r="BH262"/>
  <c r="BG262"/>
  <c r="BE262"/>
  <c r="T262"/>
  <c r="R262"/>
  <c r="P262"/>
  <c r="BI260"/>
  <c r="BH260"/>
  <c r="BG260"/>
  <c r="BE260"/>
  <c r="T260"/>
  <c r="R260"/>
  <c r="P260"/>
  <c r="BI253"/>
  <c r="BH253"/>
  <c r="BG253"/>
  <c r="BE253"/>
  <c r="T253"/>
  <c r="R253"/>
  <c r="P253"/>
  <c r="BI251"/>
  <c r="BH251"/>
  <c r="BG251"/>
  <c r="BE251"/>
  <c r="T251"/>
  <c r="R251"/>
  <c r="P251"/>
  <c r="BI244"/>
  <c r="BH244"/>
  <c r="BG244"/>
  <c r="BE244"/>
  <c r="T244"/>
  <c r="R244"/>
  <c r="P244"/>
  <c r="BI242"/>
  <c r="BH242"/>
  <c r="BG242"/>
  <c r="BE242"/>
  <c r="T242"/>
  <c r="R242"/>
  <c r="P242"/>
  <c r="BI228"/>
  <c r="BH228"/>
  <c r="BG228"/>
  <c r="BE228"/>
  <c r="T228"/>
  <c r="R228"/>
  <c r="P228"/>
  <c r="BI219"/>
  <c r="BH219"/>
  <c r="BG219"/>
  <c r="BE219"/>
  <c r="T219"/>
  <c r="R219"/>
  <c r="P219"/>
  <c r="BI217"/>
  <c r="BH217"/>
  <c r="BG217"/>
  <c r="BE217"/>
  <c r="T217"/>
  <c r="R217"/>
  <c r="P217"/>
  <c r="BI214"/>
  <c r="BH214"/>
  <c r="BG214"/>
  <c r="BE214"/>
  <c r="T214"/>
  <c r="R214"/>
  <c r="P214"/>
  <c r="BI207"/>
  <c r="BH207"/>
  <c r="BG207"/>
  <c r="BE207"/>
  <c r="T207"/>
  <c r="R207"/>
  <c r="P207"/>
  <c r="BI201"/>
  <c r="BH201"/>
  <c r="BG201"/>
  <c r="BE201"/>
  <c r="T201"/>
  <c r="R201"/>
  <c r="P201"/>
  <c r="BI199"/>
  <c r="BH199"/>
  <c r="BG199"/>
  <c r="BE199"/>
  <c r="T199"/>
  <c r="R199"/>
  <c r="P199"/>
  <c r="BI197"/>
  <c r="BH197"/>
  <c r="BG197"/>
  <c r="BE197"/>
  <c r="T197"/>
  <c r="R197"/>
  <c r="P197"/>
  <c r="BI196"/>
  <c r="BH196"/>
  <c r="BG196"/>
  <c r="BE196"/>
  <c r="T196"/>
  <c r="R196"/>
  <c r="P196"/>
  <c r="BI194"/>
  <c r="BH194"/>
  <c r="BG194"/>
  <c r="BE194"/>
  <c r="T194"/>
  <c r="R194"/>
  <c r="P194"/>
  <c r="BI191"/>
  <c r="BH191"/>
  <c r="BG191"/>
  <c r="BE191"/>
  <c r="T191"/>
  <c r="R191"/>
  <c r="P191"/>
  <c r="BI189"/>
  <c r="BH189"/>
  <c r="BG189"/>
  <c r="BE189"/>
  <c r="T189"/>
  <c r="R189"/>
  <c r="P189"/>
  <c r="BI186"/>
  <c r="BH186"/>
  <c r="BG186"/>
  <c r="BE186"/>
  <c r="T186"/>
  <c r="T185"/>
  <c r="R186"/>
  <c r="R185"/>
  <c r="P186"/>
  <c r="P185"/>
  <c r="BI184"/>
  <c r="BH184"/>
  <c r="BG184"/>
  <c r="BE184"/>
  <c r="T184"/>
  <c r="R184"/>
  <c r="P184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6"/>
  <c r="BH176"/>
  <c r="BG176"/>
  <c r="BE176"/>
  <c r="T176"/>
  <c r="R176"/>
  <c r="P176"/>
  <c r="BI173"/>
  <c r="BH173"/>
  <c r="BG173"/>
  <c r="BE173"/>
  <c r="T173"/>
  <c r="R173"/>
  <c r="P173"/>
  <c r="BI169"/>
  <c r="BH169"/>
  <c r="BG169"/>
  <c r="BE169"/>
  <c r="T169"/>
  <c r="R169"/>
  <c r="P169"/>
  <c r="BI165"/>
  <c r="BH165"/>
  <c r="BG165"/>
  <c r="BE165"/>
  <c r="T165"/>
  <c r="R165"/>
  <c r="P165"/>
  <c r="BI162"/>
  <c r="BH162"/>
  <c r="BG162"/>
  <c r="BE162"/>
  <c r="T162"/>
  <c r="R162"/>
  <c r="P162"/>
  <c r="BI158"/>
  <c r="BH158"/>
  <c r="BG158"/>
  <c r="BE158"/>
  <c r="T158"/>
  <c r="R158"/>
  <c r="P158"/>
  <c r="BI157"/>
  <c r="BH157"/>
  <c r="BG157"/>
  <c r="BE157"/>
  <c r="T157"/>
  <c r="R157"/>
  <c r="P157"/>
  <c r="BI153"/>
  <c r="BH153"/>
  <c r="BG153"/>
  <c r="BE153"/>
  <c r="T153"/>
  <c r="R153"/>
  <c r="P153"/>
  <c r="BI150"/>
  <c r="BH150"/>
  <c r="BG150"/>
  <c r="BE150"/>
  <c r="T150"/>
  <c r="R150"/>
  <c r="P150"/>
  <c r="BI148"/>
  <c r="BH148"/>
  <c r="BG148"/>
  <c r="BE148"/>
  <c r="T148"/>
  <c r="R148"/>
  <c r="P148"/>
  <c r="BI143"/>
  <c r="BH143"/>
  <c r="BG143"/>
  <c r="BE143"/>
  <c r="T143"/>
  <c r="T142"/>
  <c r="T141"/>
  <c r="R143"/>
  <c r="R142"/>
  <c r="R141"/>
  <c r="P143"/>
  <c r="P142"/>
  <c r="P141"/>
  <c r="J135"/>
  <c r="F135"/>
  <c r="F133"/>
  <c r="E131"/>
  <c r="J89"/>
  <c r="F89"/>
  <c r="F87"/>
  <c r="E85"/>
  <c r="J22"/>
  <c r="E22"/>
  <c r="J136"/>
  <c r="J21"/>
  <c r="J16"/>
  <c r="E16"/>
  <c r="F136"/>
  <c r="J15"/>
  <c r="J10"/>
  <c r="J133"/>
  <c i="1" r="L90"/>
  <c r="AM90"/>
  <c r="AM89"/>
  <c r="L89"/>
  <c r="AM87"/>
  <c r="L87"/>
  <c r="L85"/>
  <c r="L84"/>
  <c i="2" r="J367"/>
  <c r="BK179"/>
  <c r="J228"/>
  <c r="J366"/>
  <c r="BK327"/>
  <c r="J184"/>
  <c r="J368"/>
  <c r="BK194"/>
  <c r="BK299"/>
  <c r="J181"/>
  <c r="BK298"/>
  <c r="J158"/>
  <c r="BK366"/>
  <c r="BK282"/>
  <c r="BK189"/>
  <c r="J380"/>
  <c r="J285"/>
  <c r="BK158"/>
  <c r="J381"/>
  <c r="BK186"/>
  <c r="J287"/>
  <c r="BK184"/>
  <c r="BK376"/>
  <c r="BK332"/>
  <c r="J176"/>
  <c r="J365"/>
  <c r="BK285"/>
  <c r="BK337"/>
  <c r="BK356"/>
  <c r="BK268"/>
  <c r="BK369"/>
  <c r="BK253"/>
  <c r="BK394"/>
  <c r="J343"/>
  <c r="BK260"/>
  <c r="J189"/>
  <c r="J388"/>
  <c r="J264"/>
  <c r="BK343"/>
  <c r="BK191"/>
  <c r="BK374"/>
  <c r="J242"/>
  <c r="J389"/>
  <c r="BK334"/>
  <c r="J153"/>
  <c r="J262"/>
  <c r="BK150"/>
  <c r="J194"/>
  <c r="J376"/>
  <c r="J299"/>
  <c r="J196"/>
  <c r="BK361"/>
  <c r="J293"/>
  <c r="BK162"/>
  <c r="BK350"/>
  <c r="BK181"/>
  <c r="BK279"/>
  <c r="J392"/>
  <c r="BK341"/>
  <c r="J219"/>
  <c r="J374"/>
  <c r="J320"/>
  <c r="J359"/>
  <c r="BK153"/>
  <c r="BK295"/>
  <c r="J150"/>
  <c r="J364"/>
  <c r="BK244"/>
  <c r="BK368"/>
  <c r="BK320"/>
  <c r="BK228"/>
  <c r="BK143"/>
  <c r="BK364"/>
  <c r="BK180"/>
  <c r="J304"/>
  <c r="J382"/>
  <c r="J345"/>
  <c r="BK173"/>
  <c r="J370"/>
  <c r="BK293"/>
  <c r="BK290"/>
  <c r="J162"/>
  <c r="J244"/>
  <c r="BK381"/>
  <c r="BK287"/>
  <c r="BK197"/>
  <c r="J386"/>
  <c r="J324"/>
  <c r="BK196"/>
  <c r="BK389"/>
  <c r="J297"/>
  <c r="BK324"/>
  <c r="J207"/>
  <c r="BK377"/>
  <c r="BK365"/>
  <c r="BK199"/>
  <c r="BK360"/>
  <c r="J169"/>
  <c r="J279"/>
  <c r="BK148"/>
  <c r="J214"/>
  <c r="J148"/>
  <c r="BK362"/>
  <c r="BK278"/>
  <c r="BK392"/>
  <c r="BK370"/>
  <c r="J295"/>
  <c r="J186"/>
  <c r="J179"/>
  <c r="BK304"/>
  <c i="1" r="AS94"/>
  <c i="2" r="BK264"/>
  <c r="BK380"/>
  <c r="J360"/>
  <c r="J253"/>
  <c r="J180"/>
  <c r="BK372"/>
  <c r="J308"/>
  <c r="J165"/>
  <c r="BK201"/>
  <c r="J290"/>
  <c r="BK382"/>
  <c r="J327"/>
  <c r="BK348"/>
  <c r="BK359"/>
  <c r="J268"/>
  <c r="BK373"/>
  <c r="BK301"/>
  <c r="BK207"/>
  <c r="J369"/>
  <c r="J173"/>
  <c r="J276"/>
  <c r="BK176"/>
  <c r="BK308"/>
  <c r="J157"/>
  <c r="J379"/>
  <c r="J332"/>
  <c r="J199"/>
  <c r="J372"/>
  <c r="BK297"/>
  <c r="J197"/>
  <c r="J334"/>
  <c r="J143"/>
  <c r="J260"/>
  <c r="J394"/>
  <c r="BK367"/>
  <c r="J298"/>
  <c r="J377"/>
  <c r="BK355"/>
  <c r="J278"/>
  <c r="J348"/>
  <c r="BK219"/>
  <c r="J355"/>
  <c r="BK217"/>
  <c r="BK386"/>
  <c r="BK353"/>
  <c r="J217"/>
  <c r="BK390"/>
  <c r="J341"/>
  <c r="BK251"/>
  <c r="BK169"/>
  <c r="J362"/>
  <c r="J251"/>
  <c r="BK276"/>
  <c r="BK165"/>
  <c r="J356"/>
  <c r="J390"/>
  <c r="J301"/>
  <c r="J329"/>
  <c r="BK345"/>
  <c r="BK157"/>
  <c r="BK262"/>
  <c r="BK379"/>
  <c r="BK351"/>
  <c r="BK214"/>
  <c r="J373"/>
  <c r="BK329"/>
  <c r="J361"/>
  <c r="BK242"/>
  <c r="J353"/>
  <c r="J191"/>
  <c r="J351"/>
  <c r="J201"/>
  <c r="BK388"/>
  <c r="J337"/>
  <c r="J282"/>
  <c r="J350"/>
  <c l="1" r="BK147"/>
  <c r="J147"/>
  <c r="J99"/>
  <c r="P156"/>
  <c r="R168"/>
  <c r="T147"/>
  <c r="T168"/>
  <c r="P286"/>
  <c r="R147"/>
  <c r="BK161"/>
  <c r="J161"/>
  <c r="J102"/>
  <c r="P178"/>
  <c r="R263"/>
  <c r="R328"/>
  <c r="BK156"/>
  <c r="J156"/>
  <c r="J100"/>
  <c r="BK168"/>
  <c r="J168"/>
  <c r="J103"/>
  <c r="BK263"/>
  <c r="J263"/>
  <c r="J108"/>
  <c r="T303"/>
  <c r="BK347"/>
  <c r="J347"/>
  <c r="J114"/>
  <c r="BK188"/>
  <c r="J188"/>
  <c r="J107"/>
  <c r="R286"/>
  <c r="R358"/>
  <c r="R357"/>
  <c r="P168"/>
  <c r="BK286"/>
  <c r="J286"/>
  <c r="J109"/>
  <c r="P328"/>
  <c r="T347"/>
  <c r="P387"/>
  <c r="P384"/>
  <c r="P147"/>
  <c r="P146"/>
  <c r="P140"/>
  <c r="P139"/>
  <c i="1" r="AU95"/>
  <c i="2" r="R161"/>
  <c r="R160"/>
  <c r="R178"/>
  <c r="P263"/>
  <c r="BK328"/>
  <c r="J328"/>
  <c r="J112"/>
  <c r="P358"/>
  <c r="P357"/>
  <c r="R156"/>
  <c r="P161"/>
  <c r="P160"/>
  <c r="BK178"/>
  <c r="J178"/>
  <c r="J104"/>
  <c r="T263"/>
  <c r="T328"/>
  <c r="R347"/>
  <c r="T387"/>
  <c r="T384"/>
  <c r="R188"/>
  <c r="R187"/>
  <c r="R303"/>
  <c r="BK358"/>
  <c r="J358"/>
  <c r="J116"/>
  <c r="R387"/>
  <c r="R384"/>
  <c r="P188"/>
  <c r="P187"/>
  <c r="BK303"/>
  <c r="J303"/>
  <c r="J111"/>
  <c r="BK387"/>
  <c r="J387"/>
  <c r="J119"/>
  <c r="T156"/>
  <c r="T161"/>
  <c r="T160"/>
  <c r="T178"/>
  <c r="T286"/>
  <c r="T358"/>
  <c r="T357"/>
  <c r="T188"/>
  <c r="T187"/>
  <c r="P303"/>
  <c r="P347"/>
  <c r="BK185"/>
  <c r="J185"/>
  <c r="J105"/>
  <c r="BK391"/>
  <c r="J391"/>
  <c r="J120"/>
  <c r="BK393"/>
  <c r="J393"/>
  <c r="J121"/>
  <c r="BK385"/>
  <c r="BK384"/>
  <c r="J384"/>
  <c r="J117"/>
  <c r="BK142"/>
  <c r="BK141"/>
  <c r="BK344"/>
  <c r="J344"/>
  <c r="J113"/>
  <c r="J90"/>
  <c r="BF176"/>
  <c r="BF343"/>
  <c r="BF165"/>
  <c r="BF180"/>
  <c r="BF194"/>
  <c r="BF201"/>
  <c r="BF268"/>
  <c r="BF287"/>
  <c r="BF327"/>
  <c r="BF348"/>
  <c r="BF359"/>
  <c r="BF368"/>
  <c r="BF369"/>
  <c r="BF382"/>
  <c r="BF394"/>
  <c r="BF186"/>
  <c r="BF276"/>
  <c r="BF290"/>
  <c r="BF297"/>
  <c r="BF355"/>
  <c r="BF360"/>
  <c r="BF372"/>
  <c r="BF379"/>
  <c r="BF380"/>
  <c r="BF162"/>
  <c r="BF278"/>
  <c r="BF282"/>
  <c r="BF301"/>
  <c r="BF324"/>
  <c r="BF329"/>
  <c r="BF334"/>
  <c r="BF341"/>
  <c r="BF350"/>
  <c r="BF157"/>
  <c r="BF179"/>
  <c r="BF214"/>
  <c r="BF304"/>
  <c r="BF320"/>
  <c r="BF332"/>
  <c r="J87"/>
  <c r="BF143"/>
  <c r="BF148"/>
  <c r="BF184"/>
  <c r="BF199"/>
  <c r="BF207"/>
  <c r="BF217"/>
  <c r="BF219"/>
  <c r="BF228"/>
  <c r="BF244"/>
  <c r="BF251"/>
  <c r="BF253"/>
  <c r="BF260"/>
  <c r="BF264"/>
  <c r="BF337"/>
  <c r="BF345"/>
  <c r="BF367"/>
  <c r="BF374"/>
  <c r="BF377"/>
  <c r="BF386"/>
  <c r="BF392"/>
  <c r="BF158"/>
  <c r="BF189"/>
  <c r="BF262"/>
  <c r="BF285"/>
  <c r="BF295"/>
  <c r="BF308"/>
  <c r="BF361"/>
  <c r="BF362"/>
  <c r="BF364"/>
  <c r="BF365"/>
  <c r="BF366"/>
  <c r="BF370"/>
  <c r="BF373"/>
  <c r="BF376"/>
  <c r="BF381"/>
  <c r="BF388"/>
  <c r="BF389"/>
  <c r="BF390"/>
  <c r="F90"/>
  <c r="BF153"/>
  <c r="BF169"/>
  <c r="BF196"/>
  <c r="BF293"/>
  <c r="BF299"/>
  <c r="BF351"/>
  <c r="BF353"/>
  <c r="BF150"/>
  <c r="BF173"/>
  <c r="BF181"/>
  <c r="BF191"/>
  <c r="BF197"/>
  <c r="BF242"/>
  <c r="BF279"/>
  <c r="BF298"/>
  <c r="BF356"/>
  <c r="F31"/>
  <c i="1" r="AZ95"/>
  <c r="AZ94"/>
  <c r="W29"/>
  <c i="2" r="F35"/>
  <c i="1" r="BD95"/>
  <c r="BD94"/>
  <c r="W33"/>
  <c i="2" r="F33"/>
  <c i="1" r="BB95"/>
  <c r="BB94"/>
  <c r="AX94"/>
  <c i="2" r="F34"/>
  <c i="1" r="BC95"/>
  <c r="BC94"/>
  <c r="W32"/>
  <c i="2" r="J31"/>
  <c i="1" r="AV95"/>
  <c r="AU94"/>
  <c i="2" l="1" r="T146"/>
  <c r="T140"/>
  <c r="T139"/>
  <c r="R146"/>
  <c r="R140"/>
  <c r="R139"/>
  <c r="J141"/>
  <c r="J96"/>
  <c r="BK160"/>
  <c r="J160"/>
  <c r="J101"/>
  <c r="J142"/>
  <c r="J97"/>
  <c r="BK146"/>
  <c r="J146"/>
  <c r="J98"/>
  <c r="J385"/>
  <c r="J118"/>
  <c r="BK357"/>
  <c r="J357"/>
  <c r="J115"/>
  <c r="BK187"/>
  <c r="J187"/>
  <c r="J106"/>
  <c i="1" r="AY94"/>
  <c r="W31"/>
  <c i="2" r="F32"/>
  <c i="1" r="BA95"/>
  <c r="BA94"/>
  <c r="AW94"/>
  <c r="AK30"/>
  <c r="AV94"/>
  <c r="AK29"/>
  <c i="2" r="J32"/>
  <c i="1" r="AW95"/>
  <c r="AT95"/>
  <c i="2" l="1" r="BK140"/>
  <c r="BK139"/>
  <c r="J139"/>
  <c r="J28"/>
  <c i="1" r="AG95"/>
  <c r="AG94"/>
  <c r="AK26"/>
  <c r="AK35"/>
  <c r="AT94"/>
  <c r="W30"/>
  <c i="2" l="1" r="J37"/>
  <c r="J94"/>
  <c r="J140"/>
  <c r="J95"/>
  <c i="1" r="AN94"/>
  <c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<sst xmlns="http://schemas.openxmlformats.org/spreadsheetml/2006/main">
  <si>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</si>
  <si>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</si>
  <si>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</si>
  <si>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</si>
  <si>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</si>
  <si>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{613cad0d-084d-4cd5-8877-25abb1cc751c}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</si>
  <si>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</si>
  <si>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</si>
  <si>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</si>
  <si>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</si>
  <si>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</si>
  <si>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</si>
  <si>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</si>
  <si>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</si>
  <si>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30-272-v3_mPVC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</si>
  <si>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</si>
  <si>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</si>
  <si>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střechy bytového domu na ulici K. H. Borovského 1496/5, Havířov - Podlesí (mPVC)</t>
  </si>
  <si>
    <t>KSO:</t>
  </si>
  <si>
    <t>803 3</t>
  </si>
  <si>
    <t>CC-CZ:</t>
  </si>
  <si>
    <t>Místo:</t>
  </si>
  <si>
    <t>Havířov-Podlesí</t>
  </si>
  <si>
    <t>Datum:</t>
  </si>
  <si>
    <t>18. 10. 2024</t>
  </si>
  <si>
    <t>Zadavatel:</t>
  </si>
  <si>
    <t>IČ:</t>
  </si>
  <si>
    <t>10976256</t>
  </si>
  <si>
    <t>Společenství vlastníků K.H.Borovského 1496/5, Haví</t>
  </si>
  <si>
    <t>DIČ:</t>
  </si>
  <si>
    <t>Uchazeč:</t>
  </si>
  <si>
    <t>Vyplň údaj</t>
  </si>
  <si>
    <t>Projektant:</t>
  </si>
  <si>
    <t>27841634</t>
  </si>
  <si>
    <t>PENTIGA s.r.o.</t>
  </si>
  <si>
    <t>CZ27841634</t>
  </si>
  <si>
    <t>True</t>
  </si>
  <si>
    <t>Zpracovatel:</t>
  </si>
  <si>
    <t xml:space="preserve"> </t>
  </si>
  <si>
    <t>Poznámka:</t>
  </si>
  <si>
    <t>Soupis prací je sestaven s využitím položek Cenové soustavy ÚRS. Cenové a technické podmínky položek Cenové soustavy ÚRS, které nejsou uvedeny v soupisu prací (informace z tzv. úvodních částí katalogů) jsou neomezeně dálkově k dispozici na www.cs-urs.cz. Položky soupisu prací, které nemají ve sloupci "Cenová soustava" uveden žádný údaj, nepochází z Cenové soustavy ÚRS._x000d_
_x000d_
HSV - do cen prací a dodávek nutno zahrnout náklady na použití pomocného lešení._x000d_
PSV a Montáže - do cen prací a dodávek nutno zahrnout náklady na mimostaveništní dopravu, použití pomocného lešení a veškerý ostatní pomocný materiál.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</si>
  <si>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</si>
  <si>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</si>
  <si>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</si>
  <si>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</si>
  <si>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</si>
  <si>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</si>
  <si>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</si>
  <si>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</si>
  <si>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</si>
  <si>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</si>
  <si>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</si>
  <si>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</si>
  <si>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</si>
  <si>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</si>
  <si>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</si>
  <si>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</si>
  <si>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</si>
  <si>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</si>
  <si>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</si>
  <si>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</si>
  <si>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</si>
  <si>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</si>
  <si>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</si>
  <si>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</si>
  <si>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</si>
  <si>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</si>
  <si>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</si>
  <si>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</si>
  <si>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</si>
  <si>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</si>
  <si>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</si>
  <si>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</si>
  <si>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</si>
  <si>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</si>
  <si>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</si>
  <si>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</si>
  <si>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</si>
  <si>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</si>
  <si>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</si>
  <si>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</si>
  <si>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</si>
  <si>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</si>
  <si>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</si>
  <si>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</si>
  <si>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</si>
  <si>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</si>
  <si>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</si>
  <si>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pl_iz</t>
  </si>
  <si>
    <t>plocha izolace</t>
  </si>
  <si>
    <t>270,09</t>
  </si>
  <si>
    <t>2</t>
  </si>
  <si>
    <t>KRYCÍ LIST SOUPISU PRACÍ</t>
  </si>
  <si>
    <t xml:space="preserve">Soupis prací je sestaven s využitím položek Cenové soustavy ÚRS. Cenové a technické podmínky položek Cenové soustavy ÚRS, které nejsou uvedeny v soupisu prací (informace z tzv. úvodních částí katalogů) jsou neomezeně dálkově k dispozici na www.cs-urs.cz. Položky soupisu prací, které nemají ve sloupci "Cenová soustava" uveden žádný údaj, nepochází z Cenové soustavy ÚRS.  HSV - do cen prací a dodávek nutno zahrnout náklady na použití pomocného lešení. PSV a Montáže - do cen prací a dodávek nutno zahrnout náklady na mimostaveništní dopravu, použití pomocného lešení a veškerý ostatní pomocný materiál.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</si>
  <si>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</si>
  <si>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</si>
  <si>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</si>
  <si>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</si>
  <si>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</si>
  <si>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</si>
  <si>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4 - Vodorovné konstrukce</t>
  </si>
  <si>
    <t xml:space="preserve">      41 - Stropy a stropní konstrukce pozemních staveb</t>
  </si>
  <si>
    <t xml:space="preserve">    6 - Úpravy povrchů, podlahy a osazování výplní</t>
  </si>
  <si>
    <t xml:space="preserve">      61 - Úprava povrchů vnitřní</t>
  </si>
  <si>
    <t xml:space="preserve">      62 - Úprava povrchů vnějších</t>
  </si>
  <si>
    <t xml:space="preserve">    9 - Ostatní konstrukce a práce-bourání</t>
  </si>
  <si>
    <t xml:space="preserve">      95 - Různé dokončovací konstrukce a práce pozemních staveb</t>
  </si>
  <si>
    <t xml:space="preserve">      97 - Prorážení otvorů a ostatní bourací práce</t>
  </si>
  <si>
    <t xml:space="preserve">    997 - Přesun sutě</t>
  </si>
  <si>
    <t xml:space="preserve">    998 - Přesun hmot</t>
  </si>
  <si>
    <t>PSV - Práce a dodávky PSV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</si>
  <si>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</si>
  <si>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</si>
  <si>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</si>
  <si>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741 - Elektroinstalace - silnoproud</t>
  </si>
  <si>
    <t xml:space="preserve">    762 - Konstrukce tesařské</t>
  </si>
  <si>
    <t xml:space="preserve">    764 - Konstrukce klempířské</t>
  </si>
  <si>
    <t xml:space="preserve">    767 - Konstrukce zámečnické</t>
  </si>
  <si>
    <t xml:space="preserve">    784 - Dokončovací práce - malby</t>
  </si>
  <si>
    <t>M - Práce a dodávky M</t>
  </si>
  <si>
    <t xml:space="preserve">    21-M - Elektromontáže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</si>
  <si>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</si>
  <si>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</si>
  <si>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</si>
  <si>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</si>
  <si>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</si>
  <si>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</si>
  <si>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</si>
  <si>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</si>
  <si>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</si>
  <si>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</si>
  <si>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</si>
  <si>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</si>
  <si>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</si>
  <si>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</si>
  <si>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</si>
  <si>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</si>
  <si>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</si>
  <si>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</si>
  <si>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</si>
  <si>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</si>
  <si>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</si>
  <si>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4</t>
  </si>
  <si>
    <t>Vodorovné konstrukce</t>
  </si>
  <si>
    <t>41</t>
  </si>
  <si>
    <t>Stropy a stropní konstrukce pozemních staveb</t>
  </si>
  <si>
    <t>K</t>
  </si>
  <si>
    <t>411386611</t>
  </si>
  <si>
    <t>Zabetonování prostupů v instalačních šachtách ze suchých směsí pl do 0,09 m2 ve stropech</t>
  </si>
  <si>
    <t>kus</t>
  </si>
  <si>
    <t>CS ÚRS 2024 02</t>
  </si>
  <si>
    <t>3</t>
  </si>
  <si>
    <t>-658421800</t>
  </si>
  <si>
    <t>VV</t>
  </si>
  <si>
    <t>1 "výměna střešních vpustí</t>
  </si>
  <si>
    <t>Součet</t>
  </si>
  <si>
    <t>6</t>
  </si>
  <si>
    <t>Úpravy povrchů, podlahy a osazování výplní</t>
  </si>
  <si>
    <t>61</t>
  </si>
  <si>
    <t>Úprava povrchů vnitřní</t>
  </si>
  <si>
    <t>611325223</t>
  </si>
  <si>
    <t>Vápenocementová štuková omítka malých ploch přes 0,25 do 1 m2 na stropech</t>
  </si>
  <si>
    <t>-1776937556</t>
  </si>
  <si>
    <t>1 "výměna potrubí odvětrání kanalizace stropem posl. podlaží</t>
  </si>
  <si>
    <t>612325223</t>
  </si>
  <si>
    <t>Vápenocementová štuková omítka malých ploch přes 0,25 do 1 m2 na stěnách</t>
  </si>
  <si>
    <t>-1826473429</t>
  </si>
  <si>
    <t>1 "zákrytí potrubí od střešní vpusti ve schodišti pod stropem posledního podlaží</t>
  </si>
  <si>
    <t>613142001</t>
  </si>
  <si>
    <t>Pletivo sklovláknité vnitřních pilířů nebo sloupů vtlačené do tmelu</t>
  </si>
  <si>
    <t>m2</t>
  </si>
  <si>
    <t>-1090211203</t>
  </si>
  <si>
    <t>P</t>
  </si>
  <si>
    <t>Poznámka k položce:_x000d_
odhad - dle rozsahu nezbytně nutného pro výměnu potrubí v průchodu střešním pláštěm</t>
  </si>
  <si>
    <t>1*1,00*0,50 "zakrytí potrubí od střešní vpusti ve schodišti pod stropem posledního podlaží</t>
  </si>
  <si>
    <t>62</t>
  </si>
  <si>
    <t>Úprava povrchů vnějších</t>
  </si>
  <si>
    <t>111</t>
  </si>
  <si>
    <t>623131121</t>
  </si>
  <si>
    <t>Penetrační nátěr vnějších pilířů nebo sloupů nanášený ručně</t>
  </si>
  <si>
    <t>1239398027</t>
  </si>
  <si>
    <t>5</t>
  </si>
  <si>
    <t>622335103</t>
  </si>
  <si>
    <t>Oprava cementové hladké omítky vnějších stěn v rozsahu přes 30 do 50 %</t>
  </si>
  <si>
    <t>944337631</t>
  </si>
  <si>
    <t>2*(0,50+0,50)*1,00+0,50*0,50 "větrací komín</t>
  </si>
  <si>
    <t>9</t>
  </si>
  <si>
    <t>Ostatní konstrukce a práce-bourání</t>
  </si>
  <si>
    <t>95</t>
  </si>
  <si>
    <t>Různé dokončovací konstrukce a práce pozemních staveb</t>
  </si>
  <si>
    <t>952901111</t>
  </si>
  <si>
    <t>Vyčištění budov bytové a občanské výstavby při výšce podlaží do 4 m</t>
  </si>
  <si>
    <t>1691098824</t>
  </si>
  <si>
    <t>6 "schodiště posl. podlaží</t>
  </si>
  <si>
    <t>7</t>
  </si>
  <si>
    <t>952902121</t>
  </si>
  <si>
    <t>Čištění budov zametení drsných podlah</t>
  </si>
  <si>
    <t>815908333</t>
  </si>
  <si>
    <t>320,5 "půdorys. plocha střechy</t>
  </si>
  <si>
    <t>97</t>
  </si>
  <si>
    <t>Prorážení otvorů a ostatní bourací práce</t>
  </si>
  <si>
    <t>8</t>
  </si>
  <si>
    <t>972055241</t>
  </si>
  <si>
    <t>Vybourání otvorů ve stropech z ŽB prefabrikátů pl do 0,09 m2 tl přes 120 mm</t>
  </si>
  <si>
    <t>1196659747</t>
  </si>
  <si>
    <t>Poznámka k položce:_x000d_
uvolnění stoupačky kanalizace v průchodu stropní konstrukcí</t>
  </si>
  <si>
    <t>1 "výměna střešních vpustí - uvolnění potrubí</t>
  </si>
  <si>
    <t>978036161</t>
  </si>
  <si>
    <t>Otlučení (osekání) cementových omítek vnějších ploch v rozsahu přes 40 do 50 %</t>
  </si>
  <si>
    <t>1547384873</t>
  </si>
  <si>
    <t>10</t>
  </si>
  <si>
    <t>978071311</t>
  </si>
  <si>
    <t>Otlučení omítky a odstranění izolace z desek hmotnosti přes 120 kg/m3 tl do 50 mm pl do 1 m2</t>
  </si>
  <si>
    <t>1139713008</t>
  </si>
  <si>
    <t>1,00*0,50 "zakrytí potrubí od střešních vpustí ve schodišti v posledním podlaží</t>
  </si>
  <si>
    <t>997</t>
  </si>
  <si>
    <t>Přesun sutě</t>
  </si>
  <si>
    <t>11</t>
  </si>
  <si>
    <t>997013156</t>
  </si>
  <si>
    <t>Vnitrostaveništní doprava suti a vybouraných hmot pro budovy v přes 18 do 21 m s omezením mechanizace</t>
  </si>
  <si>
    <t>t</t>
  </si>
  <si>
    <t>-1467023726</t>
  </si>
  <si>
    <t>12</t>
  </si>
  <si>
    <t>997013501</t>
  </si>
  <si>
    <t>Odvoz suti a vybouraných hmot na skládku nebo meziskládku do 1 km se složením</t>
  </si>
  <si>
    <t>858647762</t>
  </si>
  <si>
    <t>13</t>
  </si>
  <si>
    <t>997013509</t>
  </si>
  <si>
    <t>Příplatek k odvozu suti a vybouraných hmot na skládku ZKD 1 km přes 1 km</t>
  </si>
  <si>
    <t>-1741025965</t>
  </si>
  <si>
    <t>Poznámka k položce:_x000d_
skládka Horní Suchá (9 km)</t>
  </si>
  <si>
    <t>1,876*8 'Přepočtené koeficientem množství</t>
  </si>
  <si>
    <t>14</t>
  </si>
  <si>
    <t>997013631</t>
  </si>
  <si>
    <t>Poplatek za uložení na skládce (skládkovné) stavebního odpadu směsného kód odpadu 17 09 04</t>
  </si>
  <si>
    <t>-1841939389</t>
  </si>
  <si>
    <t>998</t>
  </si>
  <si>
    <t>Přesun hmot</t>
  </si>
  <si>
    <t>998011010</t>
  </si>
  <si>
    <t>Přesun hmot pro budovy zděné s omezením mechanizace pro budovy v přes 12 do 24 m</t>
  </si>
  <si>
    <t>-1965039877</t>
  </si>
  <si>
    <t>PSV</t>
  </si>
  <si>
    <t>Práce a dodávky PSV</t>
  </si>
  <si>
    <t>712</t>
  </si>
  <si>
    <t>Povlakové krytiny</t>
  </si>
  <si>
    <t>92</t>
  </si>
  <si>
    <t>712340832</t>
  </si>
  <si>
    <t>Odstranění povlakové krytiny střech do 10° z pásů NAIP přitavených v plné ploše dvouvrstvé</t>
  </si>
  <si>
    <t>16</t>
  </si>
  <si>
    <t>-2042220671</t>
  </si>
  <si>
    <t>86,89*1,0 "atiky a atikové klíny</t>
  </si>
  <si>
    <t>98</t>
  </si>
  <si>
    <t>712363005R</t>
  </si>
  <si>
    <t>D+M povlaková krytina střech do 10° navařená na oplechování v plné ploše fólie mPVC pro mechanické a podtlakové kotvení</t>
  </si>
  <si>
    <t>1100990676</t>
  </si>
  <si>
    <t>Poznámka k položce:_x000d_
- vč. dodávky fólie izolační střešní mPVC pro mechanické a podtlakové kotvení s PES vložkou tl 1,6mm, RAL 7040, 7012_x000d_
- vč. provedení veškerých detailů dle technolog. postupu a doporučení dodavatele systému_x000d_
- Pozor! Jedná se o čistou plochu střechy - při nacenění proto nutno v ceně dodávky zohlednit prořez (ztratné) dle způsobu provedení, zohlednění složitosti střechy, členitosti ploch, překážek apod._x000d_
Provedení veškerých detailů a dodávky veškerého potřebného doplňkového materiálu (kotvící lišty, kotvy, geotextílie, tmely, lepidla, atd.) pro montáž dle podmínek dodavatele střešního systému a doporučeného provedení detailů.</t>
  </si>
  <si>
    <t>86,89*0,25 "atiky, pojistný pás</t>
  </si>
  <si>
    <t>99</t>
  </si>
  <si>
    <t>712363115</t>
  </si>
  <si>
    <t>Provedení povlakové krytiny střech do 10° zaizolování prostupů kruhového průřezu D do 300 mm</t>
  </si>
  <si>
    <t>1653318400</t>
  </si>
  <si>
    <t>4 "ventilační komínky na tl. komorách</t>
  </si>
  <si>
    <t>100</t>
  </si>
  <si>
    <t>M</t>
  </si>
  <si>
    <t>28342027</t>
  </si>
  <si>
    <t>manžeta těsnící pro prostupy hydroizolací z PVC otevřená kruhová vnitřní průměr 120-180</t>
  </si>
  <si>
    <t>32</t>
  </si>
  <si>
    <t>-1823910876</t>
  </si>
  <si>
    <t>101</t>
  </si>
  <si>
    <t>712363116</t>
  </si>
  <si>
    <t>Provedení povlakové krytiny střech do 10° zaizolování prostupů kruhového průřezu D přes 300 do 500 mm</t>
  </si>
  <si>
    <t>-33595928</t>
  </si>
  <si>
    <t>4 "turbíny na tlumících komorách</t>
  </si>
  <si>
    <t>102</t>
  </si>
  <si>
    <t>28322058</t>
  </si>
  <si>
    <t>fólie hydroizolační střešní mPVC nevyztužená určená na detaily šedá tl 1,5mm</t>
  </si>
  <si>
    <t>-448200073</t>
  </si>
  <si>
    <t>4*0,88 'Přepočtené koeficientem množství</t>
  </si>
  <si>
    <t>103</t>
  </si>
  <si>
    <t>712363352</t>
  </si>
  <si>
    <t>Povlakové krytiny střech do 10° z tvarovaných poplastovaných lišt délky 2 m koutová lišta vnitřní rš 100 mm</t>
  </si>
  <si>
    <t>m</t>
  </si>
  <si>
    <t>1745856411</t>
  </si>
  <si>
    <t>82,20 "atiky</t>
  </si>
  <si>
    <t>(1,0+1,12)*4+(2,24+1,0)*2 "tlumící komory</t>
  </si>
  <si>
    <t>4*0,50 "komín</t>
  </si>
  <si>
    <t>(1,2+0,9)*2 "výlez</t>
  </si>
  <si>
    <t>104</t>
  </si>
  <si>
    <t>712363353</t>
  </si>
  <si>
    <t>Povlakové krytiny střech do 10° z tvarovaných poplastovaných lišt délky 2 m koutová lišta vnější rš 100 mm</t>
  </si>
  <si>
    <t>1882236050</t>
  </si>
  <si>
    <t>(1,2+0,9)*2*2 "výlez</t>
  </si>
  <si>
    <t>(1,2+0,9)*2 "poklop výlezu</t>
  </si>
  <si>
    <t>105</t>
  </si>
  <si>
    <t>712363354</t>
  </si>
  <si>
    <t>Povlakové krytiny střech do 10° z tvarovaných poplastovaných lišt délky 2 m stěnová lišta vyhnutá rš 70 mm</t>
  </si>
  <si>
    <t>142497453</t>
  </si>
  <si>
    <t>106</t>
  </si>
  <si>
    <t>712363384</t>
  </si>
  <si>
    <t>Povlakové krytiny střech do 10° z tvarovaných poplastovaných lišt pro profily atypické výroby o větší rš</t>
  </si>
  <si>
    <t>138239933</t>
  </si>
  <si>
    <t>87,00*0,355+87,00*0,14 "K1</t>
  </si>
  <si>
    <t>107</t>
  </si>
  <si>
    <t>712363412R</t>
  </si>
  <si>
    <t>D+M povlaková krytina mechanicky kotvená do dřeva TI tl do 100 mm krajní pole, budova v do 18 m fólie střešní mPVC pro mechanické a podtlakové kotvení</t>
  </si>
  <si>
    <t>1377510284</t>
  </si>
  <si>
    <t>plocha střechy:</t>
  </si>
  <si>
    <t>20,685*17,96</t>
  </si>
  <si>
    <t>-1,47*4,84</t>
  </si>
  <si>
    <t>-1,025*5,19</t>
  </si>
  <si>
    <t>-2,50*11,40</t>
  </si>
  <si>
    <t>-4,84*2,075</t>
  </si>
  <si>
    <t>108</t>
  </si>
  <si>
    <t>712391171</t>
  </si>
  <si>
    <t>Provedení povlakové krytiny střech do 10° podkladní textilní vrstvy</t>
  </si>
  <si>
    <t>1537988068</t>
  </si>
  <si>
    <t>Mezisoučet</t>
  </si>
  <si>
    <t>svisle:</t>
  </si>
  <si>
    <t>82,20*0,20 "atiky</t>
  </si>
  <si>
    <t>(1,0+1,12)*4*0,5+(2,24+1,0)*2*0,5 "tlumící komory</t>
  </si>
  <si>
    <t>4*0,5*1 "komín</t>
  </si>
  <si>
    <t>(1,20+0,90)*2*1 "výlez</t>
  </si>
  <si>
    <t>109</t>
  </si>
  <si>
    <t>69311081</t>
  </si>
  <si>
    <t>geotextilie netkaná separační, ochranná, filtrační, drenážní PES 300g/m2</t>
  </si>
  <si>
    <t>1511099671</t>
  </si>
  <si>
    <t>350,645*1,155 'Přepočtené koeficientem množství</t>
  </si>
  <si>
    <t>93</t>
  </si>
  <si>
    <t>712841559</t>
  </si>
  <si>
    <t>Provedení povlakové krytiny vytažením na konstrukce pásy přitavením NAIP</t>
  </si>
  <si>
    <t>1216403799</t>
  </si>
  <si>
    <t>Poznámka k položce:_x000d_
atika, výztužný pás</t>
  </si>
  <si>
    <t>15,15*1,00</t>
  </si>
  <si>
    <t>(20,375+2,075+4,575+0,375*2)*1,00</t>
  </si>
  <si>
    <t>(17,65+0,75*2+0,375*2)*1,00</t>
  </si>
  <si>
    <t>(20,375+1,47*2+0,375*2)*1,00</t>
  </si>
  <si>
    <t>94</t>
  </si>
  <si>
    <t>62853004</t>
  </si>
  <si>
    <t>pás asfaltový natavitelný modifikovaný SBS s vložkou ze skleněné tkaniny a spalitelnou PE fólií nebo jemnozrnným minerálním posypem na horním povrchu tl 4,0mm</t>
  </si>
  <si>
    <t>-1951694579</t>
  </si>
  <si>
    <t>86,89*1,2 'Přepočtené koeficientem množství</t>
  </si>
  <si>
    <t>110</t>
  </si>
  <si>
    <t>712861702R</t>
  </si>
  <si>
    <t>D+M povlaková krytina vytažením na konstrukce fólie střešní mPVC pro mechanické a podtlakové kotvení</t>
  </si>
  <si>
    <t>-146715662</t>
  </si>
  <si>
    <t>82,20*0,15 "atiky</t>
  </si>
  <si>
    <t>7129990R8</t>
  </si>
  <si>
    <t>Oprava poškozené lepenky, odstranění bublin, očištění a urovnání povrchu a lokální vysprávky vč. dodávky asfalt. pásu</t>
  </si>
  <si>
    <t>-1346181042</t>
  </si>
  <si>
    <t>Poznámka k položce:_x000d_
předpoklad vysprávek stávající krytiny (bude upřesněno dle zjištěného stavu při realizaci a dle skutečného provedení)</t>
  </si>
  <si>
    <t>24</t>
  </si>
  <si>
    <t>998712203</t>
  </si>
  <si>
    <t>Přesun hmot procentní pro krytiny povlakové v objektech v přes 12 do 24 m</t>
  </si>
  <si>
    <t>%</t>
  </si>
  <si>
    <t>-814355630</t>
  </si>
  <si>
    <t>713</t>
  </si>
  <si>
    <t>Izolace tepelné</t>
  </si>
  <si>
    <t>25</t>
  </si>
  <si>
    <t>713141151</t>
  </si>
  <si>
    <t>Montáž izolace tepelné střech plochých kladené volně 1 vrstva rohoží, pásů, dílců, desek</t>
  </si>
  <si>
    <t>908130315</t>
  </si>
  <si>
    <t>2,2/0,10 "úprava spádu (předpoklad)</t>
  </si>
  <si>
    <t>26</t>
  </si>
  <si>
    <t>28372305</t>
  </si>
  <si>
    <t>deska EPS 100 pro konstrukce s běžným zatížením λ=0,037 tl 50mm</t>
  </si>
  <si>
    <t>1052317636</t>
  </si>
  <si>
    <t>Poznámka k položce:_x000d_
EPS 100 S Stabil</t>
  </si>
  <si>
    <t>275,9 "plocha střechy bez atik</t>
  </si>
  <si>
    <t>-(2*(1,12*1,00)+(2,24*1,00)) "odpočet tl. komor</t>
  </si>
  <si>
    <t>-(1,20*0,90) "odpočet výlezu</t>
  </si>
  <si>
    <t>-(0,50*0,50) "odpočet komínu</t>
  </si>
  <si>
    <t>270,09*1,02 'Přepočtené koeficientem množství</t>
  </si>
  <si>
    <t>27</t>
  </si>
  <si>
    <t>28376141</t>
  </si>
  <si>
    <t>klín izolační spád do 5% EPS 100</t>
  </si>
  <si>
    <t>m3</t>
  </si>
  <si>
    <t>1052716531</t>
  </si>
  <si>
    <t>2,2 "úprava spádu u vystupujících objektů (tl. komory, výlez, komín)</t>
  </si>
  <si>
    <t>112</t>
  </si>
  <si>
    <t>713141222</t>
  </si>
  <si>
    <t>Přikotvení tepelné izolace šrouby do trapézového plechu nebo do dřeva pro izolaci tl přes 60 do 100 mm</t>
  </si>
  <si>
    <t>1520735582</t>
  </si>
  <si>
    <t>28</t>
  </si>
  <si>
    <t>713421311</t>
  </si>
  <si>
    <t>Montáž izolace tepelné potrubí pásy s úpravou pletivem spojenými drátem 1x</t>
  </si>
  <si>
    <t>-214430165</t>
  </si>
  <si>
    <t>3*1,00*(pi*0,15) "izolace potrubí od střešní vpusti pod stropem posledního podlaží</t>
  </si>
  <si>
    <t>29</t>
  </si>
  <si>
    <t>63151671</t>
  </si>
  <si>
    <t>rohož izolační z minerální vlny lamelová s Al fólií 50-60kg/m3 tl 40mm</t>
  </si>
  <si>
    <t>-49654225</t>
  </si>
  <si>
    <t>Poznámka k položce:_x000d_
vč. pletiva</t>
  </si>
  <si>
    <t>1,414*1,02 'Přepočtené koeficientem množství</t>
  </si>
  <si>
    <t>30</t>
  </si>
  <si>
    <t>998713203</t>
  </si>
  <si>
    <t>Přesun hmot procentní pro izolace tepelné v objektech v přes 12 do 24 m</t>
  </si>
  <si>
    <t>-1005742431</t>
  </si>
  <si>
    <t>721</t>
  </si>
  <si>
    <t>Zdravotechnika - vnitřní kanalizace</t>
  </si>
  <si>
    <t>31</t>
  </si>
  <si>
    <t>721140806</t>
  </si>
  <si>
    <t>Demontáž potrubí litinové DN přes 100 do 200</t>
  </si>
  <si>
    <t>766011622</t>
  </si>
  <si>
    <t>1,50 "dešť. kanalizace - průchod stropem</t>
  </si>
  <si>
    <t>721171808</t>
  </si>
  <si>
    <t>Demontáž potrubí z PVC D přes 75 do 114</t>
  </si>
  <si>
    <t>-501553978</t>
  </si>
  <si>
    <t>Poznámka k položce:_x000d_
vč. ventilačních hlavic</t>
  </si>
  <si>
    <t>4*1,0 "odvětrání kanalizace - výměna potrubí nad tlum. komorami</t>
  </si>
  <si>
    <t>33</t>
  </si>
  <si>
    <t>721174056</t>
  </si>
  <si>
    <t>Potrubí kanalizační z PP dešťové DN 125</t>
  </si>
  <si>
    <t>-374914738</t>
  </si>
  <si>
    <t>1,5 "výměna stř. vpustí a potrubí pod strop posledního podlaží</t>
  </si>
  <si>
    <t>34</t>
  </si>
  <si>
    <t>721174064</t>
  </si>
  <si>
    <t>Potrubí kanalizační z PP větrací DN 125</t>
  </si>
  <si>
    <t>594392814</t>
  </si>
  <si>
    <t>96</t>
  </si>
  <si>
    <t>721210823</t>
  </si>
  <si>
    <t>Demontáž vpustí střešních DN 125</t>
  </si>
  <si>
    <t>-1235910416</t>
  </si>
  <si>
    <t>7212332R2</t>
  </si>
  <si>
    <t>Střešní vtok polypropylen PP pro pochůzné střechy svislý odtok DN 125 (krytina mPVC)</t>
  </si>
  <si>
    <t>-553912066</t>
  </si>
  <si>
    <t>35</t>
  </si>
  <si>
    <t>721273153</t>
  </si>
  <si>
    <t>Hlavice ventilační polypropylen PP DN 110</t>
  </si>
  <si>
    <t>1896485412</t>
  </si>
  <si>
    <t>4 "tlumící komory - odvětrání kanalizace</t>
  </si>
  <si>
    <t>36</t>
  </si>
  <si>
    <t>998721203</t>
  </si>
  <si>
    <t>Přesun hmot procentní pro vnitřní kanalizaci v objektech v přes 12 do 24 m</t>
  </si>
  <si>
    <t>-558127659</t>
  </si>
  <si>
    <t>741</t>
  </si>
  <si>
    <t>Elektroinstalace - silnoproud</t>
  </si>
  <si>
    <t>762</t>
  </si>
  <si>
    <t>Konstrukce tesařské</t>
  </si>
  <si>
    <t>75</t>
  </si>
  <si>
    <t>762341014</t>
  </si>
  <si>
    <t>Bednění střech rovných sklon do 60° z desek OSB tl 18 mm na sraz šroubovaných na krokve</t>
  </si>
  <si>
    <t>-333933522</t>
  </si>
  <si>
    <t>doplnění skladby po odstranění náběhového klínu atik:</t>
  </si>
  <si>
    <t>(5,50+2,075+5,90+4,575+8,225+5,325+1,025+6,25+1,025+5,325+8,225+1,47+5,90+1,47+5,90+14,40)*0,30 "vnitřní obvod atik</t>
  </si>
  <si>
    <t>72</t>
  </si>
  <si>
    <t>762361331</t>
  </si>
  <si>
    <t>Konstrukční a vyrovnávací vrstva pod klempířské prvky (atiky) z vodovzdorné překližky tl 18 mm</t>
  </si>
  <si>
    <t>597982579</t>
  </si>
  <si>
    <t>Poznámka k položce:_x000d_
vč. provedení kotvení a dodání OSB desek a veškerého kotevního a spojovacího materiálu</t>
  </si>
  <si>
    <t>86,5*0,60 "atiky vodorovně</t>
  </si>
  <si>
    <t>82,2*0,15 "vnitřní obvod atik svisle</t>
  </si>
  <si>
    <t>(2*2*(1,12+1,00)*0,50+1,12*1,00)+(2*(2,24+1,00)*0,50+2,24*1,00) "tl. komory</t>
  </si>
  <si>
    <t>2*(0,50+0,50)*1,00+0,50*0,50 "komín</t>
  </si>
  <si>
    <t>2*(1,20+0,90)*1,00+1,20*0,90 "výlez</t>
  </si>
  <si>
    <t>74</t>
  </si>
  <si>
    <t>762361810</t>
  </si>
  <si>
    <t>Demontáž spádových klínů z prken fošen průřezové pl do 120 cm2</t>
  </si>
  <si>
    <t>-1176641206</t>
  </si>
  <si>
    <t>odstranění náběhového klínu atik:</t>
  </si>
  <si>
    <t>5,50+2,075+5,90+4,575+8,225+5,325+1,025+6,25+1,025+5,325+8,225+1,47+5,90+1,47+5,90+14,40 "vnitřní obvod atik</t>
  </si>
  <si>
    <t>73</t>
  </si>
  <si>
    <t>762R01</t>
  </si>
  <si>
    <t>Vyplnění spáry pod obložením atiky PUR pěnou</t>
  </si>
  <si>
    <t>-1231074093</t>
  </si>
  <si>
    <t>((20,375+2*0,10+2,075+4,575)+(17,65+2*0,10+2*1,025)+(20,375+2*0,10+2*1,470)+(15,15+2*0,10))*0,48 "obvod. atiky</t>
  </si>
  <si>
    <t>38</t>
  </si>
  <si>
    <t>998762203</t>
  </si>
  <si>
    <t>Přesun hmot procentní pro kce tesařské v objektech v přes 12 do 24 m</t>
  </si>
  <si>
    <t>-806778496</t>
  </si>
  <si>
    <t>764</t>
  </si>
  <si>
    <t>Konstrukce klempířské</t>
  </si>
  <si>
    <t>39</t>
  </si>
  <si>
    <t>764001811</t>
  </si>
  <si>
    <t>Demontáž dilatační lišty do suti</t>
  </si>
  <si>
    <t>530228218</t>
  </si>
  <si>
    <t>2*(1,20+0,90) "rám poklopu výlezu</t>
  </si>
  <si>
    <t>40</t>
  </si>
  <si>
    <t>764002827</t>
  </si>
  <si>
    <t>Demontáž ventilační turbíny k dalšímu použití</t>
  </si>
  <si>
    <t>-1131522355</t>
  </si>
  <si>
    <t>4 "stávající vent. turbíny</t>
  </si>
  <si>
    <t>764002841</t>
  </si>
  <si>
    <t>Demontáž oplechování horních ploch zdí a nadezdívek do suti</t>
  </si>
  <si>
    <t>-586342272</t>
  </si>
  <si>
    <t>86,5 "střecha - obvodové atiky</t>
  </si>
  <si>
    <t>42</t>
  </si>
  <si>
    <t>764011624</t>
  </si>
  <si>
    <t>Dilatační připojovací lišta z Pz s povrchovou úpravou včetně tmelení rš 200 mm</t>
  </si>
  <si>
    <t>-1360207152</t>
  </si>
  <si>
    <t>Poznámka k položce:_x000d_
vč. ukotvení, zaříznutí pod omítku</t>
  </si>
  <si>
    <t>45</t>
  </si>
  <si>
    <t>764306132</t>
  </si>
  <si>
    <t>Montáž ventilační turbíny na prejzové nebo vlnité krytině průměru do 350 mm</t>
  </si>
  <si>
    <t>944798538</t>
  </si>
  <si>
    <t>4 "zpětná montáž vent. turbín</t>
  </si>
  <si>
    <t>46</t>
  </si>
  <si>
    <t>998764203</t>
  </si>
  <si>
    <t>Přesun hmot procentní pro konstrukce klempířské v objektech v přes 12 do 24 m</t>
  </si>
  <si>
    <t>556536501</t>
  </si>
  <si>
    <t>767</t>
  </si>
  <si>
    <t>Konstrukce zámečnické</t>
  </si>
  <si>
    <t>47</t>
  </si>
  <si>
    <t>767996701</t>
  </si>
  <si>
    <t>Demontáž atypických zámečnických konstrukcí řezáním hm jednotlivých dílů do 50 kg</t>
  </si>
  <si>
    <t>kg</t>
  </si>
  <si>
    <t>-867658520</t>
  </si>
  <si>
    <t>2 "demontáž úhelníku na stěně výlezu</t>
  </si>
  <si>
    <t>784</t>
  </si>
  <si>
    <t>Dokončovací práce - malby</t>
  </si>
  <si>
    <t>86</t>
  </si>
  <si>
    <t>784121007</t>
  </si>
  <si>
    <t>Oškrabání malby na schodišti podlaží v do 3,80 m</t>
  </si>
  <si>
    <t>876589599</t>
  </si>
  <si>
    <t>10,0 "výměna stř. vtoků - schodiště v posl. podlaží (odhad rozsahu nutných výmaleb)</t>
  </si>
  <si>
    <t>87</t>
  </si>
  <si>
    <t>784121017</t>
  </si>
  <si>
    <t>Rozmývání podkladu po oškrabání malby na schodišti podlaží v do 3,80 m</t>
  </si>
  <si>
    <t>-1612395841</t>
  </si>
  <si>
    <t>88</t>
  </si>
  <si>
    <t>784161007</t>
  </si>
  <si>
    <t>Tmelení spar a rohů do 3 mm akrylátovým tmelem na schodišti podlaží v do 3,80 m</t>
  </si>
  <si>
    <t>-703497586</t>
  </si>
  <si>
    <t>3 "předpoklad</t>
  </si>
  <si>
    <t>89</t>
  </si>
  <si>
    <t>784161207</t>
  </si>
  <si>
    <t>Lokální vyrovnání podkladu sádrovou stěrkou pl do 0,1 m2 na schodišti podlaží v do 3,80 m</t>
  </si>
  <si>
    <t>1182248978</t>
  </si>
  <si>
    <t>5 "předpoklad</t>
  </si>
  <si>
    <t>90</t>
  </si>
  <si>
    <t>784181127</t>
  </si>
  <si>
    <t>Hloubková jednonásobná bezbarvá penetrace podkladu na schodišti podlaží v do 3,80 m</t>
  </si>
  <si>
    <t>1856734634</t>
  </si>
  <si>
    <t>91</t>
  </si>
  <si>
    <t>784221107</t>
  </si>
  <si>
    <t>Dvojnásobné bílé malby ze směsí za sucha dobře otěruvzdorných na schodišti do 3,80 m</t>
  </si>
  <si>
    <t>1110779795</t>
  </si>
  <si>
    <t>Práce a dodávky M</t>
  </si>
  <si>
    <t>21-M</t>
  </si>
  <si>
    <t>Elektromontáže</t>
  </si>
  <si>
    <t>49</t>
  </si>
  <si>
    <t>21000010R</t>
  </si>
  <si>
    <t>Demontáž hromosvodného vedení svodových vodičů s podpěrami průměru do 10 mm</t>
  </si>
  <si>
    <t>64</t>
  </si>
  <si>
    <t>-1143863124</t>
  </si>
  <si>
    <t>50</t>
  </si>
  <si>
    <t>210220101</t>
  </si>
  <si>
    <t>Montáž hromosvodného vedení svodových vodičů s podpěrami průměru do 10 mm</t>
  </si>
  <si>
    <t>-612034826</t>
  </si>
  <si>
    <t>51</t>
  </si>
  <si>
    <t>35441077</t>
  </si>
  <si>
    <t>drát D 8mm AlMgSi</t>
  </si>
  <si>
    <t>128</t>
  </si>
  <si>
    <t>-732882989</t>
  </si>
  <si>
    <t>52</t>
  </si>
  <si>
    <t>35442270</t>
  </si>
  <si>
    <t>podpěra vedení na ploché střechy pr. 140mm, plastový zámek, výška vedení 100mm, plast s betonem, 1 kg</t>
  </si>
  <si>
    <t>-1920046934</t>
  </si>
  <si>
    <t>98 "PV</t>
  </si>
  <si>
    <t>81</t>
  </si>
  <si>
    <t>210220221</t>
  </si>
  <si>
    <t>Montáž tyčí jímacích délky do 3 m na konstrukci ocelovou</t>
  </si>
  <si>
    <t>-500244147</t>
  </si>
  <si>
    <t>82</t>
  </si>
  <si>
    <t>354410610R</t>
  </si>
  <si>
    <t>tyč jímací JP30, dl. 3000 mm, FeZn, závit M16</t>
  </si>
  <si>
    <t>596926481</t>
  </si>
  <si>
    <t>83</t>
  </si>
  <si>
    <t>592124150R</t>
  </si>
  <si>
    <t>podstavec betonový 14 kg, závit M16, PVC podložka</t>
  </si>
  <si>
    <t>-1674048334</t>
  </si>
  <si>
    <t>84</t>
  </si>
  <si>
    <t>-1157425083</t>
  </si>
  <si>
    <t>85</t>
  </si>
  <si>
    <t>35441040</t>
  </si>
  <si>
    <t>tyč jímací se vrutem do dřeva 2000mm FeZn</t>
  </si>
  <si>
    <t>-1292429796</t>
  </si>
  <si>
    <t>53</t>
  </si>
  <si>
    <t>210220301</t>
  </si>
  <si>
    <t>Montáž svorek hromosvodných se 2 šrouby</t>
  </si>
  <si>
    <t>1121898831</t>
  </si>
  <si>
    <t>54</t>
  </si>
  <si>
    <t>35441885</t>
  </si>
  <si>
    <t>svorka spojovací pro lano D 8-10mm</t>
  </si>
  <si>
    <t>-513766461</t>
  </si>
  <si>
    <t>30 "SS</t>
  </si>
  <si>
    <t>77</t>
  </si>
  <si>
    <t>35441895</t>
  </si>
  <si>
    <t>svorka připojovací k připojení kovových částí</t>
  </si>
  <si>
    <t>1874530587</t>
  </si>
  <si>
    <t>57</t>
  </si>
  <si>
    <t>21022037R</t>
  </si>
  <si>
    <t>Montáž dist. držáku oddáleného vedení na trubku</t>
  </si>
  <si>
    <t>537333230</t>
  </si>
  <si>
    <t>58</t>
  </si>
  <si>
    <t>35442216</t>
  </si>
  <si>
    <t>tyč izolační GFK pro vodič, příložky a spoj. mat. nerez 680mm</t>
  </si>
  <si>
    <t>-591970420</t>
  </si>
  <si>
    <t>4*2 "izol tyč IZT-V680</t>
  </si>
  <si>
    <t>21022039R</t>
  </si>
  <si>
    <t>Montáž izolační tyče oddáleného vedení</t>
  </si>
  <si>
    <t>-1606191810</t>
  </si>
  <si>
    <t>35442205R</t>
  </si>
  <si>
    <t>držák izolační tyče na trubku D-OH-ST s páskem</t>
  </si>
  <si>
    <t>626742313</t>
  </si>
  <si>
    <t>8 "tlumící komory</t>
  </si>
  <si>
    <t>63</t>
  </si>
  <si>
    <t>PM</t>
  </si>
  <si>
    <t>Přidružený materiál</t>
  </si>
  <si>
    <t>-51298554</t>
  </si>
  <si>
    <t>PPV</t>
  </si>
  <si>
    <t>Podíl přidružených výkonů</t>
  </si>
  <si>
    <t>-747094384</t>
  </si>
  <si>
    <t>65</t>
  </si>
  <si>
    <t>ZV</t>
  </si>
  <si>
    <t>Zednické výpomoci</t>
  </si>
  <si>
    <t>-2145802505</t>
  </si>
  <si>
    <t>66</t>
  </si>
  <si>
    <t>REV1</t>
  </si>
  <si>
    <t>Elektromontáže - revize, měření</t>
  </si>
  <si>
    <t>-1082762308</t>
  </si>
  <si>
    <t>1 "revize bleskosvodu</t>
  </si>
  <si>
    <t>VRN</t>
  </si>
  <si>
    <t>Vedlejší rozpočtové náklady</t>
  </si>
  <si>
    <t>VRN1</t>
  </si>
  <si>
    <t>Průzkumné, geodetické a projektové práce</t>
  </si>
  <si>
    <t>67</t>
  </si>
  <si>
    <t>013254000</t>
  </si>
  <si>
    <t>Dokumentace skutečného provedení stavby</t>
  </si>
  <si>
    <t>1024</t>
  </si>
  <si>
    <t>906226137</t>
  </si>
  <si>
    <t>VRN3</t>
  </si>
  <si>
    <t>Zařízení staveniště</t>
  </si>
  <si>
    <t>68</t>
  </si>
  <si>
    <t>030001000</t>
  </si>
  <si>
    <t>1560328057</t>
  </si>
  <si>
    <t>69</t>
  </si>
  <si>
    <t>034002000</t>
  </si>
  <si>
    <t>Zabezpečení staveniště</t>
  </si>
  <si>
    <t>-1897284523</t>
  </si>
  <si>
    <t>70</t>
  </si>
  <si>
    <t>039002000</t>
  </si>
  <si>
    <t>Zrušení zařízení staveniště</t>
  </si>
  <si>
    <t>622845877</t>
  </si>
  <si>
    <t>VRN7</t>
  </si>
  <si>
    <t>Provozní vlivy</t>
  </si>
  <si>
    <t>71</t>
  </si>
  <si>
    <t>071002000</t>
  </si>
  <si>
    <t>Provoz investora, třetích osob</t>
  </si>
  <si>
    <t>-925605384</t>
  </si>
  <si>
    <t>VRN9</t>
  </si>
  <si>
    <t>Ostatní náklady</t>
  </si>
  <si>
    <t>113</t>
  </si>
  <si>
    <t>091103000</t>
  </si>
  <si>
    <t>Stroje a zařízení nevyžadující montáž</t>
  </si>
  <si>
    <t>-2006189881</t>
  </si>
  <si>
    <t>Poznámka k položce:_x000d_
potřebná mechanizace pro návoz materiálů a odvoz suti (např. jeřáb)</t>
  </si>
  <si>
    <t>SEZNAM FIGUR</t>
  </si>
  <si>
    <t>Výměra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</si>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</sst>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0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31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31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31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33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35</v>
      </c>
      <c r="AO17" s="23"/>
      <c r="AP17" s="23"/>
      <c r="AQ17" s="23"/>
      <c r="AR17" s="21"/>
      <c r="BE17" s="32"/>
      <c r="BS17" s="18" t="s">
        <v>36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37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36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39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95.25" customHeight="1">
      <c r="B23" s="22"/>
      <c r="C23" s="23"/>
      <c r="D23" s="23"/>
      <c r="E23" s="37" t="s">
        <v>40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41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42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43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44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45</v>
      </c>
      <c r="E29" s="48"/>
      <c r="F29" s="33" t="s">
        <v>46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47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48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49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50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51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52</v>
      </c>
      <c r="U35" s="55"/>
      <c r="V35" s="55"/>
      <c r="W35" s="55"/>
      <c r="X35" s="57" t="s">
        <v>53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54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55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56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57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56</v>
      </c>
      <c r="AI60" s="43"/>
      <c r="AJ60" s="43"/>
      <c r="AK60" s="43"/>
      <c r="AL60" s="43"/>
      <c r="AM60" s="65" t="s">
        <v>57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58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59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56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57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56</v>
      </c>
      <c r="AI75" s="43"/>
      <c r="AJ75" s="43"/>
      <c r="AK75" s="43"/>
      <c r="AL75" s="43"/>
      <c r="AM75" s="65" t="s">
        <v>57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60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30-272-v3_mPVC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Oprava střechy bytového domu na ulici K. H. Borovského 1496/5, Havířov - Podlesí (mPVC)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21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Havířov-Podlesí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23</v>
      </c>
      <c r="AJ87" s="41"/>
      <c r="AK87" s="41"/>
      <c r="AL87" s="41"/>
      <c r="AM87" s="80" t="str">
        <f>IF(AN8= "","",AN8)</f>
        <v>18. 10. 2024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25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Společenství vlastníků K.H.Borovského 1496/5, Haví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32</v>
      </c>
      <c r="AJ89" s="41"/>
      <c r="AK89" s="41"/>
      <c r="AL89" s="41"/>
      <c r="AM89" s="81" t="str">
        <f>IF(E17="","",E17)</f>
        <v>PENTIGA s.r.o.</v>
      </c>
      <c r="AN89" s="72"/>
      <c r="AO89" s="72"/>
      <c r="AP89" s="72"/>
      <c r="AQ89" s="41"/>
      <c r="AR89" s="45"/>
      <c r="AS89" s="82" t="s">
        <v>61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30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37</v>
      </c>
      <c r="AJ90" s="41"/>
      <c r="AK90" s="41"/>
      <c r="AL90" s="41"/>
      <c r="AM90" s="81" t="str">
        <f>IF(E20="","",E20)</f>
        <v xml:space="preserve"> 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62</v>
      </c>
      <c r="D92" s="95"/>
      <c r="E92" s="95"/>
      <c r="F92" s="95"/>
      <c r="G92" s="95"/>
      <c r="H92" s="96"/>
      <c r="I92" s="97" t="s">
        <v>63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64</v>
      </c>
      <c r="AH92" s="95"/>
      <c r="AI92" s="95"/>
      <c r="AJ92" s="95"/>
      <c r="AK92" s="95"/>
      <c r="AL92" s="95"/>
      <c r="AM92" s="95"/>
      <c r="AN92" s="97" t="s">
        <v>65</v>
      </c>
      <c r="AO92" s="95"/>
      <c r="AP92" s="99"/>
      <c r="AQ92" s="100" t="s">
        <v>66</v>
      </c>
      <c r="AR92" s="45"/>
      <c r="AS92" s="101" t="s">
        <v>67</v>
      </c>
      <c r="AT92" s="102" t="s">
        <v>68</v>
      </c>
      <c r="AU92" s="102" t="s">
        <v>69</v>
      </c>
      <c r="AV92" s="102" t="s">
        <v>70</v>
      </c>
      <c r="AW92" s="102" t="s">
        <v>71</v>
      </c>
      <c r="AX92" s="102" t="s">
        <v>72</v>
      </c>
      <c r="AY92" s="102" t="s">
        <v>73</v>
      </c>
      <c r="AZ92" s="102" t="s">
        <v>74</v>
      </c>
      <c r="BA92" s="102" t="s">
        <v>75</v>
      </c>
      <c r="BB92" s="102" t="s">
        <v>76</v>
      </c>
      <c r="BC92" s="102" t="s">
        <v>77</v>
      </c>
      <c r="BD92" s="103" t="s">
        <v>78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79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ROUND(AG95,2)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ROUND(AS95,2)</f>
        <v>0</v>
      </c>
      <c r="AT94" s="115">
        <f>ROUND(SUM(AV94:AW94),2)</f>
        <v>0</v>
      </c>
      <c r="AU94" s="116">
        <f>ROUND(AU95,5)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ROUND(AZ95,2)</f>
        <v>0</v>
      </c>
      <c r="BA94" s="115">
        <f>ROUND(BA95,2)</f>
        <v>0</v>
      </c>
      <c r="BB94" s="115">
        <f>ROUND(BB95,2)</f>
        <v>0</v>
      </c>
      <c r="BC94" s="115">
        <f>ROUND(BC95,2)</f>
        <v>0</v>
      </c>
      <c r="BD94" s="117">
        <f>ROUND(BD95,2)</f>
        <v>0</v>
      </c>
      <c r="BE94" s="6"/>
      <c r="BS94" s="118" t="s">
        <v>80</v>
      </c>
      <c r="BT94" s="118" t="s">
        <v>81</v>
      </c>
      <c r="BV94" s="118" t="s">
        <v>82</v>
      </c>
      <c r="BW94" s="118" t="s">
        <v>5</v>
      </c>
      <c r="BX94" s="118" t="s">
        <v>83</v>
      </c>
      <c r="CL94" s="118" t="s">
        <v>19</v>
      </c>
    </row>
    <row r="95" s="7" customFormat="1" ht="37.5" customHeight="1">
      <c r="A95" s="119" t="s">
        <v>84</v>
      </c>
      <c r="B95" s="120"/>
      <c r="C95" s="121"/>
      <c r="D95" s="122" t="s">
        <v>14</v>
      </c>
      <c r="E95" s="122"/>
      <c r="F95" s="122"/>
      <c r="G95" s="122"/>
      <c r="H95" s="122"/>
      <c r="I95" s="123"/>
      <c r="J95" s="122" t="s">
        <v>17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'30-272-v3_mPVC - Oprava s...'!J28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85</v>
      </c>
      <c r="AR95" s="126"/>
      <c r="AS95" s="127">
        <v>0</v>
      </c>
      <c r="AT95" s="128">
        <f>ROUND(SUM(AV95:AW95),2)</f>
        <v>0</v>
      </c>
      <c r="AU95" s="129">
        <f>'30-272-v3_mPVC - Oprava s...'!P139</f>
        <v>0</v>
      </c>
      <c r="AV95" s="128">
        <f>'30-272-v3_mPVC - Oprava s...'!J31</f>
        <v>0</v>
      </c>
      <c r="AW95" s="128">
        <f>'30-272-v3_mPVC - Oprava s...'!J32</f>
        <v>0</v>
      </c>
      <c r="AX95" s="128">
        <f>'30-272-v3_mPVC - Oprava s...'!J33</f>
        <v>0</v>
      </c>
      <c r="AY95" s="128">
        <f>'30-272-v3_mPVC - Oprava s...'!J34</f>
        <v>0</v>
      </c>
      <c r="AZ95" s="128">
        <f>'30-272-v3_mPVC - Oprava s...'!F31</f>
        <v>0</v>
      </c>
      <c r="BA95" s="128">
        <f>'30-272-v3_mPVC - Oprava s...'!F32</f>
        <v>0</v>
      </c>
      <c r="BB95" s="128">
        <f>'30-272-v3_mPVC - Oprava s...'!F33</f>
        <v>0</v>
      </c>
      <c r="BC95" s="128">
        <f>'30-272-v3_mPVC - Oprava s...'!F34</f>
        <v>0</v>
      </c>
      <c r="BD95" s="130">
        <f>'30-272-v3_mPVC - Oprava s...'!F35</f>
        <v>0</v>
      </c>
      <c r="BE95" s="7"/>
      <c r="BT95" s="131" t="s">
        <v>86</v>
      </c>
      <c r="BU95" s="131" t="s">
        <v>87</v>
      </c>
      <c r="BV95" s="131" t="s">
        <v>82</v>
      </c>
      <c r="BW95" s="131" t="s">
        <v>5</v>
      </c>
      <c r="BX95" s="131" t="s">
        <v>83</v>
      </c>
      <c r="CL95" s="131" t="s">
        <v>19</v>
      </c>
    </row>
    <row r="96" s="2" customFormat="1" ht="30" customHeight="1">
      <c r="A96" s="39"/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5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</row>
    <row r="97" s="2" customFormat="1" ht="6.96" customHeight="1">
      <c r="A97" s="39"/>
      <c r="B97" s="67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45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</row>
  </sheetData>
  <sheetProtection sheet="1" formatColumns="0" formatRows="0" objects="1" scenarios="1" spinCount="100000" saltValue="R0mNXMsXD6znwG4yR7TV3mlGVGqHNQOsDFD1og7EHKu3Zt9eGMP18STuSd/heMe+WtqzudVVap9zX7vLy1/bcQ==" hashValue="cfzluNuUp6XTInOP1aMwUMYfduAUIn3mgnLCuuWM8VChI4nI4RNFw7b9XyrCeS1VZX/JXcWByjFNP/RwqMRO6g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30-272-v3_mPVC - Oprava s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5</v>
      </c>
      <c r="AZ2" s="132" t="s">
        <v>88</v>
      </c>
      <c r="BA2" s="132" t="s">
        <v>89</v>
      </c>
      <c r="BB2" s="132" t="s">
        <v>1</v>
      </c>
      <c r="BC2" s="132" t="s">
        <v>90</v>
      </c>
      <c r="BD2" s="132" t="s">
        <v>91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21"/>
      <c r="AT3" s="18" t="s">
        <v>86</v>
      </c>
    </row>
    <row r="4" s="1" customFormat="1" ht="24.96" customHeight="1">
      <c r="B4" s="21"/>
      <c r="D4" s="135" t="s">
        <v>92</v>
      </c>
      <c r="L4" s="21"/>
      <c r="M4" s="136" t="s">
        <v>10</v>
      </c>
      <c r="AT4" s="18" t="s">
        <v>4</v>
      </c>
    </row>
    <row r="5" s="1" customFormat="1" ht="6.96" customHeight="1">
      <c r="B5" s="21"/>
      <c r="L5" s="21"/>
    </row>
    <row r="6" s="2" customFormat="1" ht="12" customHeight="1">
      <c r="A6" s="39"/>
      <c r="B6" s="45"/>
      <c r="C6" s="39"/>
      <c r="D6" s="137" t="s">
        <v>16</v>
      </c>
      <c r="E6" s="39"/>
      <c r="F6" s="39"/>
      <c r="G6" s="39"/>
      <c r="H6" s="39"/>
      <c r="I6" s="39"/>
      <c r="J6" s="39"/>
      <c r="K6" s="39"/>
      <c r="L6" s="64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="2" customFormat="1" ht="30" customHeight="1">
      <c r="A7" s="39"/>
      <c r="B7" s="45"/>
      <c r="C7" s="39"/>
      <c r="D7" s="39"/>
      <c r="E7" s="138" t="s">
        <v>17</v>
      </c>
      <c r="F7" s="39"/>
      <c r="G7" s="39"/>
      <c r="H7" s="39"/>
      <c r="I7" s="39"/>
      <c r="J7" s="39"/>
      <c r="K7" s="39"/>
      <c r="L7" s="64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="2" customFormat="1">
      <c r="A8" s="39"/>
      <c r="B8" s="45"/>
      <c r="C8" s="39"/>
      <c r="D8" s="39"/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2" customHeight="1">
      <c r="A9" s="39"/>
      <c r="B9" s="45"/>
      <c r="C9" s="39"/>
      <c r="D9" s="137" t="s">
        <v>18</v>
      </c>
      <c r="E9" s="39"/>
      <c r="F9" s="139" t="s">
        <v>19</v>
      </c>
      <c r="G9" s="39"/>
      <c r="H9" s="39"/>
      <c r="I9" s="137" t="s">
        <v>20</v>
      </c>
      <c r="J9" s="139" t="s">
        <v>1</v>
      </c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37" t="s">
        <v>21</v>
      </c>
      <c r="E10" s="39"/>
      <c r="F10" s="139" t="s">
        <v>22</v>
      </c>
      <c r="G10" s="39"/>
      <c r="H10" s="39"/>
      <c r="I10" s="137" t="s">
        <v>23</v>
      </c>
      <c r="J10" s="140" t="str">
        <f>'Rekapitulace stavby'!AN8</f>
        <v>18. 10. 2024</v>
      </c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0.8" customHeight="1">
      <c r="A11" s="39"/>
      <c r="B11" s="45"/>
      <c r="C11" s="39"/>
      <c r="D11" s="39"/>
      <c r="E11" s="39"/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7" t="s">
        <v>25</v>
      </c>
      <c r="E12" s="39"/>
      <c r="F12" s="39"/>
      <c r="G12" s="39"/>
      <c r="H12" s="39"/>
      <c r="I12" s="137" t="s">
        <v>26</v>
      </c>
      <c r="J12" s="139" t="s">
        <v>27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8" customHeight="1">
      <c r="A13" s="39"/>
      <c r="B13" s="45"/>
      <c r="C13" s="39"/>
      <c r="D13" s="39"/>
      <c r="E13" s="139" t="s">
        <v>28</v>
      </c>
      <c r="F13" s="39"/>
      <c r="G13" s="39"/>
      <c r="H13" s="39"/>
      <c r="I13" s="137" t="s">
        <v>29</v>
      </c>
      <c r="J13" s="139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6.96" customHeigh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37" t="s">
        <v>30</v>
      </c>
      <c r="E15" s="39"/>
      <c r="F15" s="39"/>
      <c r="G15" s="39"/>
      <c r="H15" s="39"/>
      <c r="I15" s="137" t="s">
        <v>26</v>
      </c>
      <c r="J15" s="34" t="str">
        <f>'Rekapitulace stavby'!AN13</f>
        <v>Vyplň údaj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8" customHeight="1">
      <c r="A16" s="39"/>
      <c r="B16" s="45"/>
      <c r="C16" s="39"/>
      <c r="D16" s="39"/>
      <c r="E16" s="34" t="str">
        <f>'Rekapitulace stavby'!E14</f>
        <v>Vyplň údaj</v>
      </c>
      <c r="F16" s="139"/>
      <c r="G16" s="139"/>
      <c r="H16" s="139"/>
      <c r="I16" s="137" t="s">
        <v>29</v>
      </c>
      <c r="J16" s="34" t="str">
        <f>'Rekapitulace stavby'!AN14</f>
        <v>Vyplň údaj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6.96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37" t="s">
        <v>32</v>
      </c>
      <c r="E18" s="39"/>
      <c r="F18" s="39"/>
      <c r="G18" s="39"/>
      <c r="H18" s="39"/>
      <c r="I18" s="137" t="s">
        <v>26</v>
      </c>
      <c r="J18" s="139" t="s">
        <v>33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39" t="s">
        <v>34</v>
      </c>
      <c r="F19" s="39"/>
      <c r="G19" s="39"/>
      <c r="H19" s="39"/>
      <c r="I19" s="137" t="s">
        <v>29</v>
      </c>
      <c r="J19" s="139" t="s">
        <v>35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37" t="s">
        <v>37</v>
      </c>
      <c r="E21" s="39"/>
      <c r="F21" s="39"/>
      <c r="G21" s="39"/>
      <c r="H21" s="39"/>
      <c r="I21" s="137" t="s">
        <v>26</v>
      </c>
      <c r="J21" s="139" t="str">
        <f>IF('Rekapitulace stavby'!AN19="","",'Rekapitulace stavby'!AN19)</f>
        <v/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139" t="str">
        <f>IF('Rekapitulace stavby'!E20="","",'Rekapitulace stavby'!E20)</f>
        <v xml:space="preserve"> </v>
      </c>
      <c r="F22" s="39"/>
      <c r="G22" s="39"/>
      <c r="H22" s="39"/>
      <c r="I22" s="137" t="s">
        <v>29</v>
      </c>
      <c r="J22" s="139" t="str">
        <f>IF('Rekapitulace stavby'!AN20="","",'Rekapitulace stavby'!AN20)</f>
        <v/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37" t="s">
        <v>39</v>
      </c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8" customFormat="1" ht="107.25" customHeight="1">
      <c r="A25" s="141"/>
      <c r="B25" s="142"/>
      <c r="C25" s="141"/>
      <c r="D25" s="141"/>
      <c r="E25" s="143" t="s">
        <v>93</v>
      </c>
      <c r="F25" s="143"/>
      <c r="G25" s="143"/>
      <c r="H25" s="143"/>
      <c r="I25" s="141"/>
      <c r="J25" s="141"/>
      <c r="K25" s="141"/>
      <c r="L25" s="144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145"/>
      <c r="E27" s="145"/>
      <c r="F27" s="145"/>
      <c r="G27" s="145"/>
      <c r="H27" s="145"/>
      <c r="I27" s="145"/>
      <c r="J27" s="145"/>
      <c r="K27" s="145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25.44" customHeight="1">
      <c r="A28" s="39"/>
      <c r="B28" s="45"/>
      <c r="C28" s="39"/>
      <c r="D28" s="146" t="s">
        <v>41</v>
      </c>
      <c r="E28" s="39"/>
      <c r="F28" s="39"/>
      <c r="G28" s="39"/>
      <c r="H28" s="39"/>
      <c r="I28" s="39"/>
      <c r="J28" s="147">
        <f>ROUND(J139, 2)</f>
        <v>0</v>
      </c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5"/>
      <c r="E29" s="145"/>
      <c r="F29" s="145"/>
      <c r="G29" s="145"/>
      <c r="H29" s="145"/>
      <c r="I29" s="145"/>
      <c r="J29" s="145"/>
      <c r="K29" s="145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4.4" customHeight="1">
      <c r="A30" s="39"/>
      <c r="B30" s="45"/>
      <c r="C30" s="39"/>
      <c r="D30" s="39"/>
      <c r="E30" s="39"/>
      <c r="F30" s="148" t="s">
        <v>43</v>
      </c>
      <c r="G30" s="39"/>
      <c r="H30" s="39"/>
      <c r="I30" s="148" t="s">
        <v>42</v>
      </c>
      <c r="J30" s="148" t="s">
        <v>44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14.4" customHeight="1">
      <c r="A31" s="39"/>
      <c r="B31" s="45"/>
      <c r="C31" s="39"/>
      <c r="D31" s="149" t="s">
        <v>45</v>
      </c>
      <c r="E31" s="137" t="s">
        <v>46</v>
      </c>
      <c r="F31" s="150">
        <f>ROUND((SUM(BE139:BE395)),  2)</f>
        <v>0</v>
      </c>
      <c r="G31" s="39"/>
      <c r="H31" s="39"/>
      <c r="I31" s="151">
        <v>0.20999999999999999</v>
      </c>
      <c r="J31" s="150">
        <f>ROUND(((SUM(BE139:BE395))*I31),  2)</f>
        <v>0</v>
      </c>
      <c r="K31" s="3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137" t="s">
        <v>47</v>
      </c>
      <c r="F32" s="150">
        <f>ROUND((SUM(BF139:BF395)),  2)</f>
        <v>0</v>
      </c>
      <c r="G32" s="39"/>
      <c r="H32" s="39"/>
      <c r="I32" s="151">
        <v>0.14999999999999999</v>
      </c>
      <c r="J32" s="150">
        <f>ROUND(((SUM(BF139:BF395))*I32), 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5"/>
      <c r="C33" s="39"/>
      <c r="D33" s="39"/>
      <c r="E33" s="137" t="s">
        <v>48</v>
      </c>
      <c r="F33" s="150">
        <f>ROUND((SUM(BG139:BG395)),  2)</f>
        <v>0</v>
      </c>
      <c r="G33" s="39"/>
      <c r="H33" s="39"/>
      <c r="I33" s="151">
        <v>0.20999999999999999</v>
      </c>
      <c r="J33" s="150">
        <f>0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5"/>
      <c r="C34" s="39"/>
      <c r="D34" s="39"/>
      <c r="E34" s="137" t="s">
        <v>49</v>
      </c>
      <c r="F34" s="150">
        <f>ROUND((SUM(BH139:BH395)),  2)</f>
        <v>0</v>
      </c>
      <c r="G34" s="39"/>
      <c r="H34" s="39"/>
      <c r="I34" s="151">
        <v>0.14999999999999999</v>
      </c>
      <c r="J34" s="150">
        <f>0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7" t="s">
        <v>50</v>
      </c>
      <c r="F35" s="150">
        <f>ROUND((SUM(BI139:BI395)),  2)</f>
        <v>0</v>
      </c>
      <c r="G35" s="39"/>
      <c r="H35" s="39"/>
      <c r="I35" s="151">
        <v>0</v>
      </c>
      <c r="J35" s="150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6.96" customHeight="1">
      <c r="A36" s="39"/>
      <c r="B36" s="45"/>
      <c r="C36" s="39"/>
      <c r="D36" s="39"/>
      <c r="E36" s="39"/>
      <c r="F36" s="39"/>
      <c r="G36" s="39"/>
      <c r="H36" s="39"/>
      <c r="I36" s="39"/>
      <c r="J36" s="39"/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25.44" customHeight="1">
      <c r="A37" s="39"/>
      <c r="B37" s="45"/>
      <c r="C37" s="152"/>
      <c r="D37" s="153" t="s">
        <v>51</v>
      </c>
      <c r="E37" s="154"/>
      <c r="F37" s="154"/>
      <c r="G37" s="155" t="s">
        <v>52</v>
      </c>
      <c r="H37" s="156" t="s">
        <v>53</v>
      </c>
      <c r="I37" s="154"/>
      <c r="J37" s="157">
        <f>SUM(J28:J35)</f>
        <v>0</v>
      </c>
      <c r="K37" s="158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1" customFormat="1" ht="14.4" customHeight="1">
      <c r="B39" s="21"/>
      <c r="L39" s="21"/>
    </row>
    <row r="40" s="1" customFormat="1" ht="14.4" customHeight="1">
      <c r="B40" s="21"/>
      <c r="L40" s="21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59" t="s">
        <v>54</v>
      </c>
      <c r="E50" s="160"/>
      <c r="F50" s="160"/>
      <c r="G50" s="159" t="s">
        <v>55</v>
      </c>
      <c r="H50" s="160"/>
      <c r="I50" s="160"/>
      <c r="J50" s="160"/>
      <c r="K50" s="160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1" t="s">
        <v>56</v>
      </c>
      <c r="E61" s="162"/>
      <c r="F61" s="163" t="s">
        <v>57</v>
      </c>
      <c r="G61" s="161" t="s">
        <v>56</v>
      </c>
      <c r="H61" s="162"/>
      <c r="I61" s="162"/>
      <c r="J61" s="164" t="s">
        <v>57</v>
      </c>
      <c r="K61" s="162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59" t="s">
        <v>58</v>
      </c>
      <c r="E65" s="165"/>
      <c r="F65" s="165"/>
      <c r="G65" s="159" t="s">
        <v>59</v>
      </c>
      <c r="H65" s="165"/>
      <c r="I65" s="165"/>
      <c r="J65" s="165"/>
      <c r="K65" s="165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1" t="s">
        <v>56</v>
      </c>
      <c r="E76" s="162"/>
      <c r="F76" s="163" t="s">
        <v>57</v>
      </c>
      <c r="G76" s="161" t="s">
        <v>56</v>
      </c>
      <c r="H76" s="162"/>
      <c r="I76" s="162"/>
      <c r="J76" s="164" t="s">
        <v>57</v>
      </c>
      <c r="K76" s="162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94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30" customHeight="1">
      <c r="A85" s="39"/>
      <c r="B85" s="40"/>
      <c r="C85" s="41"/>
      <c r="D85" s="41"/>
      <c r="E85" s="77" t="str">
        <f>E7</f>
        <v>Oprava střechy bytového domu na ulici K. H. Borovského 1496/5, Havířov - Podlesí (mPVC)</v>
      </c>
      <c r="F85" s="41"/>
      <c r="G85" s="41"/>
      <c r="H85" s="41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2" customHeight="1">
      <c r="A87" s="39"/>
      <c r="B87" s="40"/>
      <c r="C87" s="33" t="s">
        <v>21</v>
      </c>
      <c r="D87" s="41"/>
      <c r="E87" s="41"/>
      <c r="F87" s="28" t="str">
        <f>F10</f>
        <v>Havířov-Podlesí</v>
      </c>
      <c r="G87" s="41"/>
      <c r="H87" s="41"/>
      <c r="I87" s="33" t="s">
        <v>23</v>
      </c>
      <c r="J87" s="80" t="str">
        <f>IF(J10="","",J10)</f>
        <v>18. 10. 2024</v>
      </c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5.15" customHeight="1">
      <c r="A89" s="39"/>
      <c r="B89" s="40"/>
      <c r="C89" s="33" t="s">
        <v>25</v>
      </c>
      <c r="D89" s="41"/>
      <c r="E89" s="41"/>
      <c r="F89" s="28" t="str">
        <f>E13</f>
        <v>Společenství vlastníků K.H.Borovského 1496/5, Haví</v>
      </c>
      <c r="G89" s="41"/>
      <c r="H89" s="41"/>
      <c r="I89" s="33" t="s">
        <v>32</v>
      </c>
      <c r="J89" s="37" t="str">
        <f>E19</f>
        <v>PENTIGA s.r.o.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5.15" customHeight="1">
      <c r="A90" s="39"/>
      <c r="B90" s="40"/>
      <c r="C90" s="33" t="s">
        <v>30</v>
      </c>
      <c r="D90" s="41"/>
      <c r="E90" s="41"/>
      <c r="F90" s="28" t="str">
        <f>IF(E16="","",E16)</f>
        <v>Vyplň údaj</v>
      </c>
      <c r="G90" s="41"/>
      <c r="H90" s="41"/>
      <c r="I90" s="33" t="s">
        <v>37</v>
      </c>
      <c r="J90" s="37" t="str">
        <f>E22</f>
        <v xml:space="preserve"> </v>
      </c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0.32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9.28" customHeight="1">
      <c r="A92" s="39"/>
      <c r="B92" s="40"/>
      <c r="C92" s="170" t="s">
        <v>95</v>
      </c>
      <c r="D92" s="171"/>
      <c r="E92" s="171"/>
      <c r="F92" s="171"/>
      <c r="G92" s="171"/>
      <c r="H92" s="171"/>
      <c r="I92" s="171"/>
      <c r="J92" s="172" t="s">
        <v>96</v>
      </c>
      <c r="K92" s="17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2.8" customHeight="1">
      <c r="A94" s="39"/>
      <c r="B94" s="40"/>
      <c r="C94" s="173" t="s">
        <v>97</v>
      </c>
      <c r="D94" s="41"/>
      <c r="E94" s="41"/>
      <c r="F94" s="41"/>
      <c r="G94" s="41"/>
      <c r="H94" s="41"/>
      <c r="I94" s="41"/>
      <c r="J94" s="111">
        <f>J139</f>
        <v>0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U94" s="18" t="s">
        <v>98</v>
      </c>
    </row>
    <row r="95" s="9" customFormat="1" ht="24.96" customHeight="1">
      <c r="A95" s="9"/>
      <c r="B95" s="174"/>
      <c r="C95" s="175"/>
      <c r="D95" s="176" t="s">
        <v>99</v>
      </c>
      <c r="E95" s="177"/>
      <c r="F95" s="177"/>
      <c r="G95" s="177"/>
      <c r="H95" s="177"/>
      <c r="I95" s="177"/>
      <c r="J95" s="178">
        <f>J140</f>
        <v>0</v>
      </c>
      <c r="K95" s="175"/>
      <c r="L95" s="17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80"/>
      <c r="C96" s="181"/>
      <c r="D96" s="182" t="s">
        <v>100</v>
      </c>
      <c r="E96" s="183"/>
      <c r="F96" s="183"/>
      <c r="G96" s="183"/>
      <c r="H96" s="183"/>
      <c r="I96" s="183"/>
      <c r="J96" s="184">
        <f>J141</f>
        <v>0</v>
      </c>
      <c r="K96" s="181"/>
      <c r="L96" s="185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4.88" customHeight="1">
      <c r="A97" s="10"/>
      <c r="B97" s="180"/>
      <c r="C97" s="181"/>
      <c r="D97" s="182" t="s">
        <v>101</v>
      </c>
      <c r="E97" s="183"/>
      <c r="F97" s="183"/>
      <c r="G97" s="183"/>
      <c r="H97" s="183"/>
      <c r="I97" s="183"/>
      <c r="J97" s="184">
        <f>J142</f>
        <v>0</v>
      </c>
      <c r="K97" s="181"/>
      <c r="L97" s="185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80"/>
      <c r="C98" s="181"/>
      <c r="D98" s="182" t="s">
        <v>102</v>
      </c>
      <c r="E98" s="183"/>
      <c r="F98" s="183"/>
      <c r="G98" s="183"/>
      <c r="H98" s="183"/>
      <c r="I98" s="183"/>
      <c r="J98" s="184">
        <f>J146</f>
        <v>0</v>
      </c>
      <c r="K98" s="181"/>
      <c r="L98" s="18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180"/>
      <c r="C99" s="181"/>
      <c r="D99" s="182" t="s">
        <v>103</v>
      </c>
      <c r="E99" s="183"/>
      <c r="F99" s="183"/>
      <c r="G99" s="183"/>
      <c r="H99" s="183"/>
      <c r="I99" s="183"/>
      <c r="J99" s="184">
        <f>J147</f>
        <v>0</v>
      </c>
      <c r="K99" s="181"/>
      <c r="L99" s="18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4.88" customHeight="1">
      <c r="A100" s="10"/>
      <c r="B100" s="180"/>
      <c r="C100" s="181"/>
      <c r="D100" s="182" t="s">
        <v>104</v>
      </c>
      <c r="E100" s="183"/>
      <c r="F100" s="183"/>
      <c r="G100" s="183"/>
      <c r="H100" s="183"/>
      <c r="I100" s="183"/>
      <c r="J100" s="184">
        <f>J156</f>
        <v>0</v>
      </c>
      <c r="K100" s="181"/>
      <c r="L100" s="18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0"/>
      <c r="C101" s="181"/>
      <c r="D101" s="182" t="s">
        <v>105</v>
      </c>
      <c r="E101" s="183"/>
      <c r="F101" s="183"/>
      <c r="G101" s="183"/>
      <c r="H101" s="183"/>
      <c r="I101" s="183"/>
      <c r="J101" s="184">
        <f>J160</f>
        <v>0</v>
      </c>
      <c r="K101" s="181"/>
      <c r="L101" s="18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80"/>
      <c r="C102" s="181"/>
      <c r="D102" s="182" t="s">
        <v>106</v>
      </c>
      <c r="E102" s="183"/>
      <c r="F102" s="183"/>
      <c r="G102" s="183"/>
      <c r="H102" s="183"/>
      <c r="I102" s="183"/>
      <c r="J102" s="184">
        <f>J161</f>
        <v>0</v>
      </c>
      <c r="K102" s="181"/>
      <c r="L102" s="18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180"/>
      <c r="C103" s="181"/>
      <c r="D103" s="182" t="s">
        <v>107</v>
      </c>
      <c r="E103" s="183"/>
      <c r="F103" s="183"/>
      <c r="G103" s="183"/>
      <c r="H103" s="183"/>
      <c r="I103" s="183"/>
      <c r="J103" s="184">
        <f>J168</f>
        <v>0</v>
      </c>
      <c r="K103" s="181"/>
      <c r="L103" s="18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0"/>
      <c r="C104" s="181"/>
      <c r="D104" s="182" t="s">
        <v>108</v>
      </c>
      <c r="E104" s="183"/>
      <c r="F104" s="183"/>
      <c r="G104" s="183"/>
      <c r="H104" s="183"/>
      <c r="I104" s="183"/>
      <c r="J104" s="184">
        <f>J178</f>
        <v>0</v>
      </c>
      <c r="K104" s="181"/>
      <c r="L104" s="18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0"/>
      <c r="C105" s="181"/>
      <c r="D105" s="182" t="s">
        <v>109</v>
      </c>
      <c r="E105" s="183"/>
      <c r="F105" s="183"/>
      <c r="G105" s="183"/>
      <c r="H105" s="183"/>
      <c r="I105" s="183"/>
      <c r="J105" s="184">
        <f>J185</f>
        <v>0</v>
      </c>
      <c r="K105" s="181"/>
      <c r="L105" s="18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74"/>
      <c r="C106" s="175"/>
      <c r="D106" s="176" t="s">
        <v>110</v>
      </c>
      <c r="E106" s="177"/>
      <c r="F106" s="177"/>
      <c r="G106" s="177"/>
      <c r="H106" s="177"/>
      <c r="I106" s="177"/>
      <c r="J106" s="178">
        <f>J187</f>
        <v>0</v>
      </c>
      <c r="K106" s="175"/>
      <c r="L106" s="17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0"/>
      <c r="C107" s="181"/>
      <c r="D107" s="182" t="s">
        <v>111</v>
      </c>
      <c r="E107" s="183"/>
      <c r="F107" s="183"/>
      <c r="G107" s="183"/>
      <c r="H107" s="183"/>
      <c r="I107" s="183"/>
      <c r="J107" s="184">
        <f>J188</f>
        <v>0</v>
      </c>
      <c r="K107" s="181"/>
      <c r="L107" s="185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0"/>
      <c r="C108" s="181"/>
      <c r="D108" s="182" t="s">
        <v>112</v>
      </c>
      <c r="E108" s="183"/>
      <c r="F108" s="183"/>
      <c r="G108" s="183"/>
      <c r="H108" s="183"/>
      <c r="I108" s="183"/>
      <c r="J108" s="184">
        <f>J263</f>
        <v>0</v>
      </c>
      <c r="K108" s="181"/>
      <c r="L108" s="185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0"/>
      <c r="C109" s="181"/>
      <c r="D109" s="182" t="s">
        <v>113</v>
      </c>
      <c r="E109" s="183"/>
      <c r="F109" s="183"/>
      <c r="G109" s="183"/>
      <c r="H109" s="183"/>
      <c r="I109" s="183"/>
      <c r="J109" s="184">
        <f>J286</f>
        <v>0</v>
      </c>
      <c r="K109" s="181"/>
      <c r="L109" s="185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0"/>
      <c r="C110" s="181"/>
      <c r="D110" s="182" t="s">
        <v>114</v>
      </c>
      <c r="E110" s="183"/>
      <c r="F110" s="183"/>
      <c r="G110" s="183"/>
      <c r="H110" s="183"/>
      <c r="I110" s="183"/>
      <c r="J110" s="184">
        <f>J302</f>
        <v>0</v>
      </c>
      <c r="K110" s="181"/>
      <c r="L110" s="185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0"/>
      <c r="C111" s="181"/>
      <c r="D111" s="182" t="s">
        <v>115</v>
      </c>
      <c r="E111" s="183"/>
      <c r="F111" s="183"/>
      <c r="G111" s="183"/>
      <c r="H111" s="183"/>
      <c r="I111" s="183"/>
      <c r="J111" s="184">
        <f>J303</f>
        <v>0</v>
      </c>
      <c r="K111" s="181"/>
      <c r="L111" s="185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0"/>
      <c r="C112" s="181"/>
      <c r="D112" s="182" t="s">
        <v>116</v>
      </c>
      <c r="E112" s="183"/>
      <c r="F112" s="183"/>
      <c r="G112" s="183"/>
      <c r="H112" s="183"/>
      <c r="I112" s="183"/>
      <c r="J112" s="184">
        <f>J328</f>
        <v>0</v>
      </c>
      <c r="K112" s="181"/>
      <c r="L112" s="185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0"/>
      <c r="C113" s="181"/>
      <c r="D113" s="182" t="s">
        <v>117</v>
      </c>
      <c r="E113" s="183"/>
      <c r="F113" s="183"/>
      <c r="G113" s="183"/>
      <c r="H113" s="183"/>
      <c r="I113" s="183"/>
      <c r="J113" s="184">
        <f>J344</f>
        <v>0</v>
      </c>
      <c r="K113" s="181"/>
      <c r="L113" s="185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80"/>
      <c r="C114" s="181"/>
      <c r="D114" s="182" t="s">
        <v>118</v>
      </c>
      <c r="E114" s="183"/>
      <c r="F114" s="183"/>
      <c r="G114" s="183"/>
      <c r="H114" s="183"/>
      <c r="I114" s="183"/>
      <c r="J114" s="184">
        <f>J347</f>
        <v>0</v>
      </c>
      <c r="K114" s="181"/>
      <c r="L114" s="185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9" customFormat="1" ht="24.96" customHeight="1">
      <c r="A115" s="9"/>
      <c r="B115" s="174"/>
      <c r="C115" s="175"/>
      <c r="D115" s="176" t="s">
        <v>119</v>
      </c>
      <c r="E115" s="177"/>
      <c r="F115" s="177"/>
      <c r="G115" s="177"/>
      <c r="H115" s="177"/>
      <c r="I115" s="177"/>
      <c r="J115" s="178">
        <f>J357</f>
        <v>0</v>
      </c>
      <c r="K115" s="175"/>
      <c r="L115" s="17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="10" customFormat="1" ht="19.92" customHeight="1">
      <c r="A116" s="10"/>
      <c r="B116" s="180"/>
      <c r="C116" s="181"/>
      <c r="D116" s="182" t="s">
        <v>120</v>
      </c>
      <c r="E116" s="183"/>
      <c r="F116" s="183"/>
      <c r="G116" s="183"/>
      <c r="H116" s="183"/>
      <c r="I116" s="183"/>
      <c r="J116" s="184">
        <f>J358</f>
        <v>0</v>
      </c>
      <c r="K116" s="181"/>
      <c r="L116" s="185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9" customFormat="1" ht="24.96" customHeight="1">
      <c r="A117" s="9"/>
      <c r="B117" s="174"/>
      <c r="C117" s="175"/>
      <c r="D117" s="176" t="s">
        <v>121</v>
      </c>
      <c r="E117" s="177"/>
      <c r="F117" s="177"/>
      <c r="G117" s="177"/>
      <c r="H117" s="177"/>
      <c r="I117" s="177"/>
      <c r="J117" s="178">
        <f>J384</f>
        <v>0</v>
      </c>
      <c r="K117" s="175"/>
      <c r="L117" s="17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="10" customFormat="1" ht="19.92" customHeight="1">
      <c r="A118" s="10"/>
      <c r="B118" s="180"/>
      <c r="C118" s="181"/>
      <c r="D118" s="182" t="s">
        <v>122</v>
      </c>
      <c r="E118" s="183"/>
      <c r="F118" s="183"/>
      <c r="G118" s="183"/>
      <c r="H118" s="183"/>
      <c r="I118" s="183"/>
      <c r="J118" s="184">
        <f>J385</f>
        <v>0</v>
      </c>
      <c r="K118" s="181"/>
      <c r="L118" s="185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180"/>
      <c r="C119" s="181"/>
      <c r="D119" s="182" t="s">
        <v>123</v>
      </c>
      <c r="E119" s="183"/>
      <c r="F119" s="183"/>
      <c r="G119" s="183"/>
      <c r="H119" s="183"/>
      <c r="I119" s="183"/>
      <c r="J119" s="184">
        <f>J387</f>
        <v>0</v>
      </c>
      <c r="K119" s="181"/>
      <c r="L119" s="185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10" customFormat="1" ht="19.92" customHeight="1">
      <c r="A120" s="10"/>
      <c r="B120" s="180"/>
      <c r="C120" s="181"/>
      <c r="D120" s="182" t="s">
        <v>124</v>
      </c>
      <c r="E120" s="183"/>
      <c r="F120" s="183"/>
      <c r="G120" s="183"/>
      <c r="H120" s="183"/>
      <c r="I120" s="183"/>
      <c r="J120" s="184">
        <f>J391</f>
        <v>0</v>
      </c>
      <c r="K120" s="181"/>
      <c r="L120" s="185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10" customFormat="1" ht="19.92" customHeight="1">
      <c r="A121" s="10"/>
      <c r="B121" s="180"/>
      <c r="C121" s="181"/>
      <c r="D121" s="182" t="s">
        <v>125</v>
      </c>
      <c r="E121" s="183"/>
      <c r="F121" s="183"/>
      <c r="G121" s="183"/>
      <c r="H121" s="183"/>
      <c r="I121" s="183"/>
      <c r="J121" s="184">
        <f>J393</f>
        <v>0</v>
      </c>
      <c r="K121" s="181"/>
      <c r="L121" s="185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2" customFormat="1" ht="21.84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67"/>
      <c r="C123" s="68"/>
      <c r="D123" s="68"/>
      <c r="E123" s="68"/>
      <c r="F123" s="68"/>
      <c r="G123" s="68"/>
      <c r="H123" s="68"/>
      <c r="I123" s="68"/>
      <c r="J123" s="68"/>
      <c r="K123" s="68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7" s="2" customFormat="1" ht="6.96" customHeight="1">
      <c r="A127" s="39"/>
      <c r="B127" s="69"/>
      <c r="C127" s="70"/>
      <c r="D127" s="70"/>
      <c r="E127" s="70"/>
      <c r="F127" s="70"/>
      <c r="G127" s="70"/>
      <c r="H127" s="70"/>
      <c r="I127" s="70"/>
      <c r="J127" s="70"/>
      <c r="K127" s="70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24.96" customHeight="1">
      <c r="A128" s="39"/>
      <c r="B128" s="40"/>
      <c r="C128" s="24" t="s">
        <v>126</v>
      </c>
      <c r="D128" s="41"/>
      <c r="E128" s="41"/>
      <c r="F128" s="41"/>
      <c r="G128" s="41"/>
      <c r="H128" s="41"/>
      <c r="I128" s="41"/>
      <c r="J128" s="41"/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6.96" customHeight="1">
      <c r="A129" s="39"/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12" customHeight="1">
      <c r="A130" s="39"/>
      <c r="B130" s="40"/>
      <c r="C130" s="33" t="s">
        <v>16</v>
      </c>
      <c r="D130" s="41"/>
      <c r="E130" s="41"/>
      <c r="F130" s="41"/>
      <c r="G130" s="41"/>
      <c r="H130" s="41"/>
      <c r="I130" s="41"/>
      <c r="J130" s="41"/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30" customHeight="1">
      <c r="A131" s="39"/>
      <c r="B131" s="40"/>
      <c r="C131" s="41"/>
      <c r="D131" s="41"/>
      <c r="E131" s="77" t="str">
        <f>E7</f>
        <v>Oprava střechy bytového domu na ulici K. H. Borovského 1496/5, Havířov - Podlesí (mPVC)</v>
      </c>
      <c r="F131" s="41"/>
      <c r="G131" s="41"/>
      <c r="H131" s="41"/>
      <c r="I131" s="41"/>
      <c r="J131" s="41"/>
      <c r="K131" s="41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6.96" customHeight="1">
      <c r="A132" s="39"/>
      <c r="B132" s="40"/>
      <c r="C132" s="41"/>
      <c r="D132" s="41"/>
      <c r="E132" s="41"/>
      <c r="F132" s="41"/>
      <c r="G132" s="41"/>
      <c r="H132" s="41"/>
      <c r="I132" s="41"/>
      <c r="J132" s="41"/>
      <c r="K132" s="41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2" customFormat="1" ht="12" customHeight="1">
      <c r="A133" s="39"/>
      <c r="B133" s="40"/>
      <c r="C133" s="33" t="s">
        <v>21</v>
      </c>
      <c r="D133" s="41"/>
      <c r="E133" s="41"/>
      <c r="F133" s="28" t="str">
        <f>F10</f>
        <v>Havířov-Podlesí</v>
      </c>
      <c r="G133" s="41"/>
      <c r="H133" s="41"/>
      <c r="I133" s="33" t="s">
        <v>23</v>
      </c>
      <c r="J133" s="80" t="str">
        <f>IF(J10="","",J10)</f>
        <v>18. 10. 2024</v>
      </c>
      <c r="K133" s="41"/>
      <c r="L133" s="64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="2" customFormat="1" ht="6.96" customHeight="1">
      <c r="A134" s="39"/>
      <c r="B134" s="40"/>
      <c r="C134" s="41"/>
      <c r="D134" s="41"/>
      <c r="E134" s="41"/>
      <c r="F134" s="41"/>
      <c r="G134" s="41"/>
      <c r="H134" s="41"/>
      <c r="I134" s="41"/>
      <c r="J134" s="41"/>
      <c r="K134" s="41"/>
      <c r="L134" s="64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</row>
    <row r="135" s="2" customFormat="1" ht="15.15" customHeight="1">
      <c r="A135" s="39"/>
      <c r="B135" s="40"/>
      <c r="C135" s="33" t="s">
        <v>25</v>
      </c>
      <c r="D135" s="41"/>
      <c r="E135" s="41"/>
      <c r="F135" s="28" t="str">
        <f>E13</f>
        <v>Společenství vlastníků K.H.Borovského 1496/5, Haví</v>
      </c>
      <c r="G135" s="41"/>
      <c r="H135" s="41"/>
      <c r="I135" s="33" t="s">
        <v>32</v>
      </c>
      <c r="J135" s="37" t="str">
        <f>E19</f>
        <v>PENTIGA s.r.o.</v>
      </c>
      <c r="K135" s="41"/>
      <c r="L135" s="64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</row>
    <row r="136" s="2" customFormat="1" ht="15.15" customHeight="1">
      <c r="A136" s="39"/>
      <c r="B136" s="40"/>
      <c r="C136" s="33" t="s">
        <v>30</v>
      </c>
      <c r="D136" s="41"/>
      <c r="E136" s="41"/>
      <c r="F136" s="28" t="str">
        <f>IF(E16="","",E16)</f>
        <v>Vyplň údaj</v>
      </c>
      <c r="G136" s="41"/>
      <c r="H136" s="41"/>
      <c r="I136" s="33" t="s">
        <v>37</v>
      </c>
      <c r="J136" s="37" t="str">
        <f>E22</f>
        <v xml:space="preserve"> </v>
      </c>
      <c r="K136" s="41"/>
      <c r="L136" s="64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</row>
    <row r="137" s="2" customFormat="1" ht="10.32" customHeight="1">
      <c r="A137" s="39"/>
      <c r="B137" s="40"/>
      <c r="C137" s="41"/>
      <c r="D137" s="41"/>
      <c r="E137" s="41"/>
      <c r="F137" s="41"/>
      <c r="G137" s="41"/>
      <c r="H137" s="41"/>
      <c r="I137" s="41"/>
      <c r="J137" s="41"/>
      <c r="K137" s="41"/>
      <c r="L137" s="64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</row>
    <row r="138" s="11" customFormat="1" ht="29.28" customHeight="1">
      <c r="A138" s="186"/>
      <c r="B138" s="187"/>
      <c r="C138" s="188" t="s">
        <v>127</v>
      </c>
      <c r="D138" s="189" t="s">
        <v>66</v>
      </c>
      <c r="E138" s="189" t="s">
        <v>62</v>
      </c>
      <c r="F138" s="189" t="s">
        <v>63</v>
      </c>
      <c r="G138" s="189" t="s">
        <v>128</v>
      </c>
      <c r="H138" s="189" t="s">
        <v>129</v>
      </c>
      <c r="I138" s="189" t="s">
        <v>130</v>
      </c>
      <c r="J138" s="189" t="s">
        <v>96</v>
      </c>
      <c r="K138" s="190" t="s">
        <v>131</v>
      </c>
      <c r="L138" s="191"/>
      <c r="M138" s="101" t="s">
        <v>1</v>
      </c>
      <c r="N138" s="102" t="s">
        <v>45</v>
      </c>
      <c r="O138" s="102" t="s">
        <v>132</v>
      </c>
      <c r="P138" s="102" t="s">
        <v>133</v>
      </c>
      <c r="Q138" s="102" t="s">
        <v>134</v>
      </c>
      <c r="R138" s="102" t="s">
        <v>135</v>
      </c>
      <c r="S138" s="102" t="s">
        <v>136</v>
      </c>
      <c r="T138" s="103" t="s">
        <v>137</v>
      </c>
      <c r="U138" s="186"/>
      <c r="V138" s="186"/>
      <c r="W138" s="186"/>
      <c r="X138" s="186"/>
      <c r="Y138" s="186"/>
      <c r="Z138" s="186"/>
      <c r="AA138" s="186"/>
      <c r="AB138" s="186"/>
      <c r="AC138" s="186"/>
      <c r="AD138" s="186"/>
      <c r="AE138" s="186"/>
    </row>
    <row r="139" s="2" customFormat="1" ht="22.8" customHeight="1">
      <c r="A139" s="39"/>
      <c r="B139" s="40"/>
      <c r="C139" s="108" t="s">
        <v>138</v>
      </c>
      <c r="D139" s="41"/>
      <c r="E139" s="41"/>
      <c r="F139" s="41"/>
      <c r="G139" s="41"/>
      <c r="H139" s="41"/>
      <c r="I139" s="41"/>
      <c r="J139" s="192">
        <f>BK139</f>
        <v>0</v>
      </c>
      <c r="K139" s="41"/>
      <c r="L139" s="45"/>
      <c r="M139" s="104"/>
      <c r="N139" s="193"/>
      <c r="O139" s="105"/>
      <c r="P139" s="194">
        <f>P140+P187+P357+P384</f>
        <v>0</v>
      </c>
      <c r="Q139" s="105"/>
      <c r="R139" s="194">
        <f>R140+R187+R357+R384</f>
        <v>4.1603793499999995</v>
      </c>
      <c r="S139" s="105"/>
      <c r="T139" s="195">
        <f>T140+T187+T357+T384</f>
        <v>1.8759540000000001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80</v>
      </c>
      <c r="AU139" s="18" t="s">
        <v>98</v>
      </c>
      <c r="BK139" s="196">
        <f>BK140+BK187+BK357+BK384</f>
        <v>0</v>
      </c>
    </row>
    <row r="140" s="12" customFormat="1" ht="25.92" customHeight="1">
      <c r="A140" s="12"/>
      <c r="B140" s="197"/>
      <c r="C140" s="198"/>
      <c r="D140" s="199" t="s">
        <v>80</v>
      </c>
      <c r="E140" s="200" t="s">
        <v>139</v>
      </c>
      <c r="F140" s="200" t="s">
        <v>140</v>
      </c>
      <c r="G140" s="198"/>
      <c r="H140" s="198"/>
      <c r="I140" s="201"/>
      <c r="J140" s="202">
        <f>BK140</f>
        <v>0</v>
      </c>
      <c r="K140" s="198"/>
      <c r="L140" s="203"/>
      <c r="M140" s="204"/>
      <c r="N140" s="205"/>
      <c r="O140" s="205"/>
      <c r="P140" s="206">
        <f>P141+P146+P160+P178+P185</f>
        <v>0</v>
      </c>
      <c r="Q140" s="205"/>
      <c r="R140" s="206">
        <f>R141+R146+R160+R178+R185</f>
        <v>0.16790749999999999</v>
      </c>
      <c r="S140" s="205"/>
      <c r="T140" s="207">
        <f>T141+T146+T160+T178+T185</f>
        <v>0.14124999999999999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8" t="s">
        <v>86</v>
      </c>
      <c r="AT140" s="209" t="s">
        <v>80</v>
      </c>
      <c r="AU140" s="209" t="s">
        <v>81</v>
      </c>
      <c r="AY140" s="208" t="s">
        <v>141</v>
      </c>
      <c r="BK140" s="210">
        <f>BK141+BK146+BK160+BK178+BK185</f>
        <v>0</v>
      </c>
    </row>
    <row r="141" s="12" customFormat="1" ht="22.8" customHeight="1">
      <c r="A141" s="12"/>
      <c r="B141" s="197"/>
      <c r="C141" s="198"/>
      <c r="D141" s="199" t="s">
        <v>80</v>
      </c>
      <c r="E141" s="211" t="s">
        <v>142</v>
      </c>
      <c r="F141" s="211" t="s">
        <v>143</v>
      </c>
      <c r="G141" s="198"/>
      <c r="H141" s="198"/>
      <c r="I141" s="201"/>
      <c r="J141" s="212">
        <f>BK141</f>
        <v>0</v>
      </c>
      <c r="K141" s="198"/>
      <c r="L141" s="203"/>
      <c r="M141" s="204"/>
      <c r="N141" s="205"/>
      <c r="O141" s="205"/>
      <c r="P141" s="206">
        <f>P142</f>
        <v>0</v>
      </c>
      <c r="Q141" s="205"/>
      <c r="R141" s="206">
        <f>R142</f>
        <v>0.019699999999999999</v>
      </c>
      <c r="S141" s="205"/>
      <c r="T141" s="207">
        <f>T142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8" t="s">
        <v>86</v>
      </c>
      <c r="AT141" s="209" t="s">
        <v>80</v>
      </c>
      <c r="AU141" s="209" t="s">
        <v>86</v>
      </c>
      <c r="AY141" s="208" t="s">
        <v>141</v>
      </c>
      <c r="BK141" s="210">
        <f>BK142</f>
        <v>0</v>
      </c>
    </row>
    <row r="142" s="12" customFormat="1" ht="20.88" customHeight="1">
      <c r="A142" s="12"/>
      <c r="B142" s="197"/>
      <c r="C142" s="198"/>
      <c r="D142" s="199" t="s">
        <v>80</v>
      </c>
      <c r="E142" s="211" t="s">
        <v>144</v>
      </c>
      <c r="F142" s="211" t="s">
        <v>145</v>
      </c>
      <c r="G142" s="198"/>
      <c r="H142" s="198"/>
      <c r="I142" s="201"/>
      <c r="J142" s="212">
        <f>BK142</f>
        <v>0</v>
      </c>
      <c r="K142" s="198"/>
      <c r="L142" s="203"/>
      <c r="M142" s="204"/>
      <c r="N142" s="205"/>
      <c r="O142" s="205"/>
      <c r="P142" s="206">
        <f>SUM(P143:P145)</f>
        <v>0</v>
      </c>
      <c r="Q142" s="205"/>
      <c r="R142" s="206">
        <f>SUM(R143:R145)</f>
        <v>0.019699999999999999</v>
      </c>
      <c r="S142" s="205"/>
      <c r="T142" s="207">
        <f>SUM(T143:T145)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08" t="s">
        <v>86</v>
      </c>
      <c r="AT142" s="209" t="s">
        <v>80</v>
      </c>
      <c r="AU142" s="209" t="s">
        <v>91</v>
      </c>
      <c r="AY142" s="208" t="s">
        <v>141</v>
      </c>
      <c r="BK142" s="210">
        <f>SUM(BK143:BK145)</f>
        <v>0</v>
      </c>
    </row>
    <row r="143" s="2" customFormat="1" ht="24.15" customHeight="1">
      <c r="A143" s="39"/>
      <c r="B143" s="40"/>
      <c r="C143" s="213" t="s">
        <v>86</v>
      </c>
      <c r="D143" s="213" t="s">
        <v>146</v>
      </c>
      <c r="E143" s="214" t="s">
        <v>147</v>
      </c>
      <c r="F143" s="215" t="s">
        <v>148</v>
      </c>
      <c r="G143" s="216" t="s">
        <v>149</v>
      </c>
      <c r="H143" s="217">
        <v>1</v>
      </c>
      <c r="I143" s="218"/>
      <c r="J143" s="219">
        <f>ROUND(I143*H143,2)</f>
        <v>0</v>
      </c>
      <c r="K143" s="215" t="s">
        <v>150</v>
      </c>
      <c r="L143" s="45"/>
      <c r="M143" s="220" t="s">
        <v>1</v>
      </c>
      <c r="N143" s="221" t="s">
        <v>47</v>
      </c>
      <c r="O143" s="92"/>
      <c r="P143" s="222">
        <f>O143*H143</f>
        <v>0</v>
      </c>
      <c r="Q143" s="222">
        <v>0.019699999999999999</v>
      </c>
      <c r="R143" s="222">
        <f>Q143*H143</f>
        <v>0.019699999999999999</v>
      </c>
      <c r="S143" s="222">
        <v>0</v>
      </c>
      <c r="T143" s="223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24" t="s">
        <v>142</v>
      </c>
      <c r="AT143" s="224" t="s">
        <v>146</v>
      </c>
      <c r="AU143" s="224" t="s">
        <v>151</v>
      </c>
      <c r="AY143" s="18" t="s">
        <v>141</v>
      </c>
      <c r="BE143" s="225">
        <f>IF(N143="základní",J143,0)</f>
        <v>0</v>
      </c>
      <c r="BF143" s="225">
        <f>IF(N143="snížená",J143,0)</f>
        <v>0</v>
      </c>
      <c r="BG143" s="225">
        <f>IF(N143="zákl. přenesená",J143,0)</f>
        <v>0</v>
      </c>
      <c r="BH143" s="225">
        <f>IF(N143="sníž. přenesená",J143,0)</f>
        <v>0</v>
      </c>
      <c r="BI143" s="225">
        <f>IF(N143="nulová",J143,0)</f>
        <v>0</v>
      </c>
      <c r="BJ143" s="18" t="s">
        <v>91</v>
      </c>
      <c r="BK143" s="225">
        <f>ROUND(I143*H143,2)</f>
        <v>0</v>
      </c>
      <c r="BL143" s="18" t="s">
        <v>142</v>
      </c>
      <c r="BM143" s="224" t="s">
        <v>152</v>
      </c>
    </row>
    <row r="144" s="13" customFormat="1">
      <c r="A144" s="13"/>
      <c r="B144" s="226"/>
      <c r="C144" s="227"/>
      <c r="D144" s="228" t="s">
        <v>153</v>
      </c>
      <c r="E144" s="229" t="s">
        <v>1</v>
      </c>
      <c r="F144" s="230" t="s">
        <v>154</v>
      </c>
      <c r="G144" s="227"/>
      <c r="H144" s="231">
        <v>1</v>
      </c>
      <c r="I144" s="232"/>
      <c r="J144" s="227"/>
      <c r="K144" s="227"/>
      <c r="L144" s="233"/>
      <c r="M144" s="234"/>
      <c r="N144" s="235"/>
      <c r="O144" s="235"/>
      <c r="P144" s="235"/>
      <c r="Q144" s="235"/>
      <c r="R144" s="235"/>
      <c r="S144" s="235"/>
      <c r="T144" s="23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7" t="s">
        <v>153</v>
      </c>
      <c r="AU144" s="237" t="s">
        <v>151</v>
      </c>
      <c r="AV144" s="13" t="s">
        <v>91</v>
      </c>
      <c r="AW144" s="13" t="s">
        <v>36</v>
      </c>
      <c r="AX144" s="13" t="s">
        <v>81</v>
      </c>
      <c r="AY144" s="237" t="s">
        <v>141</v>
      </c>
    </row>
    <row r="145" s="14" customFormat="1">
      <c r="A145" s="14"/>
      <c r="B145" s="238"/>
      <c r="C145" s="239"/>
      <c r="D145" s="228" t="s">
        <v>153</v>
      </c>
      <c r="E145" s="240" t="s">
        <v>1</v>
      </c>
      <c r="F145" s="241" t="s">
        <v>155</v>
      </c>
      <c r="G145" s="239"/>
      <c r="H145" s="242">
        <v>1</v>
      </c>
      <c r="I145" s="243"/>
      <c r="J145" s="239"/>
      <c r="K145" s="239"/>
      <c r="L145" s="244"/>
      <c r="M145" s="245"/>
      <c r="N145" s="246"/>
      <c r="O145" s="246"/>
      <c r="P145" s="246"/>
      <c r="Q145" s="246"/>
      <c r="R145" s="246"/>
      <c r="S145" s="246"/>
      <c r="T145" s="24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8" t="s">
        <v>153</v>
      </c>
      <c r="AU145" s="248" t="s">
        <v>151</v>
      </c>
      <c r="AV145" s="14" t="s">
        <v>142</v>
      </c>
      <c r="AW145" s="14" t="s">
        <v>36</v>
      </c>
      <c r="AX145" s="14" t="s">
        <v>86</v>
      </c>
      <c r="AY145" s="248" t="s">
        <v>141</v>
      </c>
    </row>
    <row r="146" s="12" customFormat="1" ht="22.8" customHeight="1">
      <c r="A146" s="12"/>
      <c r="B146" s="197"/>
      <c r="C146" s="198"/>
      <c r="D146" s="199" t="s">
        <v>80</v>
      </c>
      <c r="E146" s="211" t="s">
        <v>156</v>
      </c>
      <c r="F146" s="211" t="s">
        <v>157</v>
      </c>
      <c r="G146" s="198"/>
      <c r="H146" s="198"/>
      <c r="I146" s="201"/>
      <c r="J146" s="212">
        <f>BK146</f>
        <v>0</v>
      </c>
      <c r="K146" s="198"/>
      <c r="L146" s="203"/>
      <c r="M146" s="204"/>
      <c r="N146" s="205"/>
      <c r="O146" s="205"/>
      <c r="P146" s="206">
        <f>P147+P156</f>
        <v>0</v>
      </c>
      <c r="Q146" s="205"/>
      <c r="R146" s="206">
        <f>R147+R156</f>
        <v>0.1479675</v>
      </c>
      <c r="S146" s="205"/>
      <c r="T146" s="207">
        <f>T147+T156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08" t="s">
        <v>86</v>
      </c>
      <c r="AT146" s="209" t="s">
        <v>80</v>
      </c>
      <c r="AU146" s="209" t="s">
        <v>86</v>
      </c>
      <c r="AY146" s="208" t="s">
        <v>141</v>
      </c>
      <c r="BK146" s="210">
        <f>BK147+BK156</f>
        <v>0</v>
      </c>
    </row>
    <row r="147" s="12" customFormat="1" ht="20.88" customHeight="1">
      <c r="A147" s="12"/>
      <c r="B147" s="197"/>
      <c r="C147" s="198"/>
      <c r="D147" s="199" t="s">
        <v>80</v>
      </c>
      <c r="E147" s="211" t="s">
        <v>158</v>
      </c>
      <c r="F147" s="211" t="s">
        <v>159</v>
      </c>
      <c r="G147" s="198"/>
      <c r="H147" s="198"/>
      <c r="I147" s="201"/>
      <c r="J147" s="212">
        <f>BK147</f>
        <v>0</v>
      </c>
      <c r="K147" s="198"/>
      <c r="L147" s="203"/>
      <c r="M147" s="204"/>
      <c r="N147" s="205"/>
      <c r="O147" s="205"/>
      <c r="P147" s="206">
        <f>SUM(P148:P155)</f>
        <v>0</v>
      </c>
      <c r="Q147" s="205"/>
      <c r="R147" s="206">
        <f>SUM(R148:R155)</f>
        <v>0.089804999999999996</v>
      </c>
      <c r="S147" s="205"/>
      <c r="T147" s="207">
        <f>SUM(T148:T155)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08" t="s">
        <v>86</v>
      </c>
      <c r="AT147" s="209" t="s">
        <v>80</v>
      </c>
      <c r="AU147" s="209" t="s">
        <v>91</v>
      </c>
      <c r="AY147" s="208" t="s">
        <v>141</v>
      </c>
      <c r="BK147" s="210">
        <f>SUM(BK148:BK155)</f>
        <v>0</v>
      </c>
    </row>
    <row r="148" s="2" customFormat="1" ht="24.15" customHeight="1">
      <c r="A148" s="39"/>
      <c r="B148" s="40"/>
      <c r="C148" s="213" t="s">
        <v>91</v>
      </c>
      <c r="D148" s="213" t="s">
        <v>146</v>
      </c>
      <c r="E148" s="214" t="s">
        <v>160</v>
      </c>
      <c r="F148" s="215" t="s">
        <v>161</v>
      </c>
      <c r="G148" s="216" t="s">
        <v>149</v>
      </c>
      <c r="H148" s="217">
        <v>1</v>
      </c>
      <c r="I148" s="218"/>
      <c r="J148" s="219">
        <f>ROUND(I148*H148,2)</f>
        <v>0</v>
      </c>
      <c r="K148" s="215" t="s">
        <v>150</v>
      </c>
      <c r="L148" s="45"/>
      <c r="M148" s="220" t="s">
        <v>1</v>
      </c>
      <c r="N148" s="221" t="s">
        <v>47</v>
      </c>
      <c r="O148" s="92"/>
      <c r="P148" s="222">
        <f>O148*H148</f>
        <v>0</v>
      </c>
      <c r="Q148" s="222">
        <v>0.043799999999999999</v>
      </c>
      <c r="R148" s="222">
        <f>Q148*H148</f>
        <v>0.043799999999999999</v>
      </c>
      <c r="S148" s="222">
        <v>0</v>
      </c>
      <c r="T148" s="223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24" t="s">
        <v>142</v>
      </c>
      <c r="AT148" s="224" t="s">
        <v>146</v>
      </c>
      <c r="AU148" s="224" t="s">
        <v>151</v>
      </c>
      <c r="AY148" s="18" t="s">
        <v>141</v>
      </c>
      <c r="BE148" s="225">
        <f>IF(N148="základní",J148,0)</f>
        <v>0</v>
      </c>
      <c r="BF148" s="225">
        <f>IF(N148="snížená",J148,0)</f>
        <v>0</v>
      </c>
      <c r="BG148" s="225">
        <f>IF(N148="zákl. přenesená",J148,0)</f>
        <v>0</v>
      </c>
      <c r="BH148" s="225">
        <f>IF(N148="sníž. přenesená",J148,0)</f>
        <v>0</v>
      </c>
      <c r="BI148" s="225">
        <f>IF(N148="nulová",J148,0)</f>
        <v>0</v>
      </c>
      <c r="BJ148" s="18" t="s">
        <v>91</v>
      </c>
      <c r="BK148" s="225">
        <f>ROUND(I148*H148,2)</f>
        <v>0</v>
      </c>
      <c r="BL148" s="18" t="s">
        <v>142</v>
      </c>
      <c r="BM148" s="224" t="s">
        <v>162</v>
      </c>
    </row>
    <row r="149" s="13" customFormat="1">
      <c r="A149" s="13"/>
      <c r="B149" s="226"/>
      <c r="C149" s="227"/>
      <c r="D149" s="228" t="s">
        <v>153</v>
      </c>
      <c r="E149" s="229" t="s">
        <v>1</v>
      </c>
      <c r="F149" s="230" t="s">
        <v>163</v>
      </c>
      <c r="G149" s="227"/>
      <c r="H149" s="231">
        <v>1</v>
      </c>
      <c r="I149" s="232"/>
      <c r="J149" s="227"/>
      <c r="K149" s="227"/>
      <c r="L149" s="233"/>
      <c r="M149" s="234"/>
      <c r="N149" s="235"/>
      <c r="O149" s="235"/>
      <c r="P149" s="235"/>
      <c r="Q149" s="235"/>
      <c r="R149" s="235"/>
      <c r="S149" s="235"/>
      <c r="T149" s="23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7" t="s">
        <v>153</v>
      </c>
      <c r="AU149" s="237" t="s">
        <v>151</v>
      </c>
      <c r="AV149" s="13" t="s">
        <v>91</v>
      </c>
      <c r="AW149" s="13" t="s">
        <v>36</v>
      </c>
      <c r="AX149" s="13" t="s">
        <v>86</v>
      </c>
      <c r="AY149" s="237" t="s">
        <v>141</v>
      </c>
    </row>
    <row r="150" s="2" customFormat="1" ht="24.15" customHeight="1">
      <c r="A150" s="39"/>
      <c r="B150" s="40"/>
      <c r="C150" s="213" t="s">
        <v>151</v>
      </c>
      <c r="D150" s="213" t="s">
        <v>146</v>
      </c>
      <c r="E150" s="214" t="s">
        <v>164</v>
      </c>
      <c r="F150" s="215" t="s">
        <v>165</v>
      </c>
      <c r="G150" s="216" t="s">
        <v>149</v>
      </c>
      <c r="H150" s="217">
        <v>1</v>
      </c>
      <c r="I150" s="218"/>
      <c r="J150" s="219">
        <f>ROUND(I150*H150,2)</f>
        <v>0</v>
      </c>
      <c r="K150" s="215" t="s">
        <v>150</v>
      </c>
      <c r="L150" s="45"/>
      <c r="M150" s="220" t="s">
        <v>1</v>
      </c>
      <c r="N150" s="221" t="s">
        <v>47</v>
      </c>
      <c r="O150" s="92"/>
      <c r="P150" s="222">
        <f>O150*H150</f>
        <v>0</v>
      </c>
      <c r="Q150" s="222">
        <v>0.043799999999999999</v>
      </c>
      <c r="R150" s="222">
        <f>Q150*H150</f>
        <v>0.043799999999999999</v>
      </c>
      <c r="S150" s="222">
        <v>0</v>
      </c>
      <c r="T150" s="223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24" t="s">
        <v>142</v>
      </c>
      <c r="AT150" s="224" t="s">
        <v>146</v>
      </c>
      <c r="AU150" s="224" t="s">
        <v>151</v>
      </c>
      <c r="AY150" s="18" t="s">
        <v>141</v>
      </c>
      <c r="BE150" s="225">
        <f>IF(N150="základní",J150,0)</f>
        <v>0</v>
      </c>
      <c r="BF150" s="225">
        <f>IF(N150="snížená",J150,0)</f>
        <v>0</v>
      </c>
      <c r="BG150" s="225">
        <f>IF(N150="zákl. přenesená",J150,0)</f>
        <v>0</v>
      </c>
      <c r="BH150" s="225">
        <f>IF(N150="sníž. přenesená",J150,0)</f>
        <v>0</v>
      </c>
      <c r="BI150" s="225">
        <f>IF(N150="nulová",J150,0)</f>
        <v>0</v>
      </c>
      <c r="BJ150" s="18" t="s">
        <v>91</v>
      </c>
      <c r="BK150" s="225">
        <f>ROUND(I150*H150,2)</f>
        <v>0</v>
      </c>
      <c r="BL150" s="18" t="s">
        <v>142</v>
      </c>
      <c r="BM150" s="224" t="s">
        <v>166</v>
      </c>
    </row>
    <row r="151" s="13" customFormat="1">
      <c r="A151" s="13"/>
      <c r="B151" s="226"/>
      <c r="C151" s="227"/>
      <c r="D151" s="228" t="s">
        <v>153</v>
      </c>
      <c r="E151" s="229" t="s">
        <v>1</v>
      </c>
      <c r="F151" s="230" t="s">
        <v>167</v>
      </c>
      <c r="G151" s="227"/>
      <c r="H151" s="231">
        <v>1</v>
      </c>
      <c r="I151" s="232"/>
      <c r="J151" s="227"/>
      <c r="K151" s="227"/>
      <c r="L151" s="233"/>
      <c r="M151" s="234"/>
      <c r="N151" s="235"/>
      <c r="O151" s="235"/>
      <c r="P151" s="235"/>
      <c r="Q151" s="235"/>
      <c r="R151" s="235"/>
      <c r="S151" s="235"/>
      <c r="T151" s="23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7" t="s">
        <v>153</v>
      </c>
      <c r="AU151" s="237" t="s">
        <v>151</v>
      </c>
      <c r="AV151" s="13" t="s">
        <v>91</v>
      </c>
      <c r="AW151" s="13" t="s">
        <v>36</v>
      </c>
      <c r="AX151" s="13" t="s">
        <v>81</v>
      </c>
      <c r="AY151" s="237" t="s">
        <v>141</v>
      </c>
    </row>
    <row r="152" s="14" customFormat="1">
      <c r="A152" s="14"/>
      <c r="B152" s="238"/>
      <c r="C152" s="239"/>
      <c r="D152" s="228" t="s">
        <v>153</v>
      </c>
      <c r="E152" s="240" t="s">
        <v>1</v>
      </c>
      <c r="F152" s="241" t="s">
        <v>155</v>
      </c>
      <c r="G152" s="239"/>
      <c r="H152" s="242">
        <v>1</v>
      </c>
      <c r="I152" s="243"/>
      <c r="J152" s="239"/>
      <c r="K152" s="239"/>
      <c r="L152" s="244"/>
      <c r="M152" s="245"/>
      <c r="N152" s="246"/>
      <c r="O152" s="246"/>
      <c r="P152" s="246"/>
      <c r="Q152" s="246"/>
      <c r="R152" s="246"/>
      <c r="S152" s="246"/>
      <c r="T152" s="247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8" t="s">
        <v>153</v>
      </c>
      <c r="AU152" s="248" t="s">
        <v>151</v>
      </c>
      <c r="AV152" s="14" t="s">
        <v>142</v>
      </c>
      <c r="AW152" s="14" t="s">
        <v>36</v>
      </c>
      <c r="AX152" s="14" t="s">
        <v>86</v>
      </c>
      <c r="AY152" s="248" t="s">
        <v>141</v>
      </c>
    </row>
    <row r="153" s="2" customFormat="1" ht="24.15" customHeight="1">
      <c r="A153" s="39"/>
      <c r="B153" s="40"/>
      <c r="C153" s="213" t="s">
        <v>142</v>
      </c>
      <c r="D153" s="213" t="s">
        <v>146</v>
      </c>
      <c r="E153" s="214" t="s">
        <v>168</v>
      </c>
      <c r="F153" s="215" t="s">
        <v>169</v>
      </c>
      <c r="G153" s="216" t="s">
        <v>170</v>
      </c>
      <c r="H153" s="217">
        <v>0.5</v>
      </c>
      <c r="I153" s="218"/>
      <c r="J153" s="219">
        <f>ROUND(I153*H153,2)</f>
        <v>0</v>
      </c>
      <c r="K153" s="215" t="s">
        <v>150</v>
      </c>
      <c r="L153" s="45"/>
      <c r="M153" s="220" t="s">
        <v>1</v>
      </c>
      <c r="N153" s="221" t="s">
        <v>47</v>
      </c>
      <c r="O153" s="92"/>
      <c r="P153" s="222">
        <f>O153*H153</f>
        <v>0</v>
      </c>
      <c r="Q153" s="222">
        <v>0.0044099999999999999</v>
      </c>
      <c r="R153" s="222">
        <f>Q153*H153</f>
        <v>0.0022049999999999999</v>
      </c>
      <c r="S153" s="222">
        <v>0</v>
      </c>
      <c r="T153" s="223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24" t="s">
        <v>142</v>
      </c>
      <c r="AT153" s="224" t="s">
        <v>146</v>
      </c>
      <c r="AU153" s="224" t="s">
        <v>151</v>
      </c>
      <c r="AY153" s="18" t="s">
        <v>141</v>
      </c>
      <c r="BE153" s="225">
        <f>IF(N153="základní",J153,0)</f>
        <v>0</v>
      </c>
      <c r="BF153" s="225">
        <f>IF(N153="snížená",J153,0)</f>
        <v>0</v>
      </c>
      <c r="BG153" s="225">
        <f>IF(N153="zákl. přenesená",J153,0)</f>
        <v>0</v>
      </c>
      <c r="BH153" s="225">
        <f>IF(N153="sníž. přenesená",J153,0)</f>
        <v>0</v>
      </c>
      <c r="BI153" s="225">
        <f>IF(N153="nulová",J153,0)</f>
        <v>0</v>
      </c>
      <c r="BJ153" s="18" t="s">
        <v>91</v>
      </c>
      <c r="BK153" s="225">
        <f>ROUND(I153*H153,2)</f>
        <v>0</v>
      </c>
      <c r="BL153" s="18" t="s">
        <v>142</v>
      </c>
      <c r="BM153" s="224" t="s">
        <v>171</v>
      </c>
    </row>
    <row r="154" s="2" customFormat="1">
      <c r="A154" s="39"/>
      <c r="B154" s="40"/>
      <c r="C154" s="41"/>
      <c r="D154" s="228" t="s">
        <v>172</v>
      </c>
      <c r="E154" s="41"/>
      <c r="F154" s="249" t="s">
        <v>173</v>
      </c>
      <c r="G154" s="41"/>
      <c r="H154" s="41"/>
      <c r="I154" s="250"/>
      <c r="J154" s="41"/>
      <c r="K154" s="41"/>
      <c r="L154" s="45"/>
      <c r="M154" s="251"/>
      <c r="N154" s="252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172</v>
      </c>
      <c r="AU154" s="18" t="s">
        <v>151</v>
      </c>
    </row>
    <row r="155" s="13" customFormat="1">
      <c r="A155" s="13"/>
      <c r="B155" s="226"/>
      <c r="C155" s="227"/>
      <c r="D155" s="228" t="s">
        <v>153</v>
      </c>
      <c r="E155" s="229" t="s">
        <v>1</v>
      </c>
      <c r="F155" s="230" t="s">
        <v>174</v>
      </c>
      <c r="G155" s="227"/>
      <c r="H155" s="231">
        <v>0.5</v>
      </c>
      <c r="I155" s="232"/>
      <c r="J155" s="227"/>
      <c r="K155" s="227"/>
      <c r="L155" s="233"/>
      <c r="M155" s="234"/>
      <c r="N155" s="235"/>
      <c r="O155" s="235"/>
      <c r="P155" s="235"/>
      <c r="Q155" s="235"/>
      <c r="R155" s="235"/>
      <c r="S155" s="235"/>
      <c r="T155" s="23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7" t="s">
        <v>153</v>
      </c>
      <c r="AU155" s="237" t="s">
        <v>151</v>
      </c>
      <c r="AV155" s="13" t="s">
        <v>91</v>
      </c>
      <c r="AW155" s="13" t="s">
        <v>36</v>
      </c>
      <c r="AX155" s="13" t="s">
        <v>86</v>
      </c>
      <c r="AY155" s="237" t="s">
        <v>141</v>
      </c>
    </row>
    <row r="156" s="12" customFormat="1" ht="20.88" customHeight="1">
      <c r="A156" s="12"/>
      <c r="B156" s="197"/>
      <c r="C156" s="198"/>
      <c r="D156" s="199" t="s">
        <v>80</v>
      </c>
      <c r="E156" s="211" t="s">
        <v>175</v>
      </c>
      <c r="F156" s="211" t="s">
        <v>176</v>
      </c>
      <c r="G156" s="198"/>
      <c r="H156" s="198"/>
      <c r="I156" s="201"/>
      <c r="J156" s="212">
        <f>BK156</f>
        <v>0</v>
      </c>
      <c r="K156" s="198"/>
      <c r="L156" s="203"/>
      <c r="M156" s="204"/>
      <c r="N156" s="205"/>
      <c r="O156" s="205"/>
      <c r="P156" s="206">
        <f>SUM(P157:P159)</f>
        <v>0</v>
      </c>
      <c r="Q156" s="205"/>
      <c r="R156" s="206">
        <f>SUM(R157:R159)</f>
        <v>0.058162500000000006</v>
      </c>
      <c r="S156" s="205"/>
      <c r="T156" s="207">
        <f>SUM(T157:T159)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08" t="s">
        <v>86</v>
      </c>
      <c r="AT156" s="209" t="s">
        <v>80</v>
      </c>
      <c r="AU156" s="209" t="s">
        <v>91</v>
      </c>
      <c r="AY156" s="208" t="s">
        <v>141</v>
      </c>
      <c r="BK156" s="210">
        <f>SUM(BK157:BK159)</f>
        <v>0</v>
      </c>
    </row>
    <row r="157" s="2" customFormat="1" ht="24.15" customHeight="1">
      <c r="A157" s="39"/>
      <c r="B157" s="40"/>
      <c r="C157" s="213" t="s">
        <v>177</v>
      </c>
      <c r="D157" s="213" t="s">
        <v>146</v>
      </c>
      <c r="E157" s="214" t="s">
        <v>178</v>
      </c>
      <c r="F157" s="215" t="s">
        <v>179</v>
      </c>
      <c r="G157" s="216" t="s">
        <v>170</v>
      </c>
      <c r="H157" s="217">
        <v>2.25</v>
      </c>
      <c r="I157" s="218"/>
      <c r="J157" s="219">
        <f>ROUND(I157*H157,2)</f>
        <v>0</v>
      </c>
      <c r="K157" s="215" t="s">
        <v>150</v>
      </c>
      <c r="L157" s="45"/>
      <c r="M157" s="220" t="s">
        <v>1</v>
      </c>
      <c r="N157" s="221" t="s">
        <v>47</v>
      </c>
      <c r="O157" s="92"/>
      <c r="P157" s="222">
        <f>O157*H157</f>
        <v>0</v>
      </c>
      <c r="Q157" s="222">
        <v>0.00025999999999999998</v>
      </c>
      <c r="R157" s="222">
        <f>Q157*H157</f>
        <v>0.00058499999999999991</v>
      </c>
      <c r="S157" s="222">
        <v>0</v>
      </c>
      <c r="T157" s="223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24" t="s">
        <v>142</v>
      </c>
      <c r="AT157" s="224" t="s">
        <v>146</v>
      </c>
      <c r="AU157" s="224" t="s">
        <v>151</v>
      </c>
      <c r="AY157" s="18" t="s">
        <v>141</v>
      </c>
      <c r="BE157" s="225">
        <f>IF(N157="základní",J157,0)</f>
        <v>0</v>
      </c>
      <c r="BF157" s="225">
        <f>IF(N157="snížená",J157,0)</f>
        <v>0</v>
      </c>
      <c r="BG157" s="225">
        <f>IF(N157="zákl. přenesená",J157,0)</f>
        <v>0</v>
      </c>
      <c r="BH157" s="225">
        <f>IF(N157="sníž. přenesená",J157,0)</f>
        <v>0</v>
      </c>
      <c r="BI157" s="225">
        <f>IF(N157="nulová",J157,0)</f>
        <v>0</v>
      </c>
      <c r="BJ157" s="18" t="s">
        <v>91</v>
      </c>
      <c r="BK157" s="225">
        <f>ROUND(I157*H157,2)</f>
        <v>0</v>
      </c>
      <c r="BL157" s="18" t="s">
        <v>142</v>
      </c>
      <c r="BM157" s="224" t="s">
        <v>180</v>
      </c>
    </row>
    <row r="158" s="2" customFormat="1" ht="24.15" customHeight="1">
      <c r="A158" s="39"/>
      <c r="B158" s="40"/>
      <c r="C158" s="213" t="s">
        <v>181</v>
      </c>
      <c r="D158" s="213" t="s">
        <v>146</v>
      </c>
      <c r="E158" s="214" t="s">
        <v>182</v>
      </c>
      <c r="F158" s="215" t="s">
        <v>183</v>
      </c>
      <c r="G158" s="216" t="s">
        <v>170</v>
      </c>
      <c r="H158" s="217">
        <v>2.25</v>
      </c>
      <c r="I158" s="218"/>
      <c r="J158" s="219">
        <f>ROUND(I158*H158,2)</f>
        <v>0</v>
      </c>
      <c r="K158" s="215" t="s">
        <v>150</v>
      </c>
      <c r="L158" s="45"/>
      <c r="M158" s="220" t="s">
        <v>1</v>
      </c>
      <c r="N158" s="221" t="s">
        <v>47</v>
      </c>
      <c r="O158" s="92"/>
      <c r="P158" s="222">
        <f>O158*H158</f>
        <v>0</v>
      </c>
      <c r="Q158" s="222">
        <v>0.025590000000000002</v>
      </c>
      <c r="R158" s="222">
        <f>Q158*H158</f>
        <v>0.057577500000000004</v>
      </c>
      <c r="S158" s="222">
        <v>0</v>
      </c>
      <c r="T158" s="223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24" t="s">
        <v>142</v>
      </c>
      <c r="AT158" s="224" t="s">
        <v>146</v>
      </c>
      <c r="AU158" s="224" t="s">
        <v>151</v>
      </c>
      <c r="AY158" s="18" t="s">
        <v>141</v>
      </c>
      <c r="BE158" s="225">
        <f>IF(N158="základní",J158,0)</f>
        <v>0</v>
      </c>
      <c r="BF158" s="225">
        <f>IF(N158="snížená",J158,0)</f>
        <v>0</v>
      </c>
      <c r="BG158" s="225">
        <f>IF(N158="zákl. přenesená",J158,0)</f>
        <v>0</v>
      </c>
      <c r="BH158" s="225">
        <f>IF(N158="sníž. přenesená",J158,0)</f>
        <v>0</v>
      </c>
      <c r="BI158" s="225">
        <f>IF(N158="nulová",J158,0)</f>
        <v>0</v>
      </c>
      <c r="BJ158" s="18" t="s">
        <v>91</v>
      </c>
      <c r="BK158" s="225">
        <f>ROUND(I158*H158,2)</f>
        <v>0</v>
      </c>
      <c r="BL158" s="18" t="s">
        <v>142</v>
      </c>
      <c r="BM158" s="224" t="s">
        <v>184</v>
      </c>
    </row>
    <row r="159" s="13" customFormat="1">
      <c r="A159" s="13"/>
      <c r="B159" s="226"/>
      <c r="C159" s="227"/>
      <c r="D159" s="228" t="s">
        <v>153</v>
      </c>
      <c r="E159" s="229" t="s">
        <v>1</v>
      </c>
      <c r="F159" s="230" t="s">
        <v>185</v>
      </c>
      <c r="G159" s="227"/>
      <c r="H159" s="231">
        <v>2.25</v>
      </c>
      <c r="I159" s="232"/>
      <c r="J159" s="227"/>
      <c r="K159" s="227"/>
      <c r="L159" s="233"/>
      <c r="M159" s="234"/>
      <c r="N159" s="235"/>
      <c r="O159" s="235"/>
      <c r="P159" s="235"/>
      <c r="Q159" s="235"/>
      <c r="R159" s="235"/>
      <c r="S159" s="235"/>
      <c r="T159" s="23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7" t="s">
        <v>153</v>
      </c>
      <c r="AU159" s="237" t="s">
        <v>151</v>
      </c>
      <c r="AV159" s="13" t="s">
        <v>91</v>
      </c>
      <c r="AW159" s="13" t="s">
        <v>36</v>
      </c>
      <c r="AX159" s="13" t="s">
        <v>86</v>
      </c>
      <c r="AY159" s="237" t="s">
        <v>141</v>
      </c>
    </row>
    <row r="160" s="12" customFormat="1" ht="22.8" customHeight="1">
      <c r="A160" s="12"/>
      <c r="B160" s="197"/>
      <c r="C160" s="198"/>
      <c r="D160" s="199" t="s">
        <v>80</v>
      </c>
      <c r="E160" s="211" t="s">
        <v>186</v>
      </c>
      <c r="F160" s="211" t="s">
        <v>187</v>
      </c>
      <c r="G160" s="198"/>
      <c r="H160" s="198"/>
      <c r="I160" s="201"/>
      <c r="J160" s="212">
        <f>BK160</f>
        <v>0</v>
      </c>
      <c r="K160" s="198"/>
      <c r="L160" s="203"/>
      <c r="M160" s="204"/>
      <c r="N160" s="205"/>
      <c r="O160" s="205"/>
      <c r="P160" s="206">
        <f>P161+P168</f>
        <v>0</v>
      </c>
      <c r="Q160" s="205"/>
      <c r="R160" s="206">
        <f>R161+R168</f>
        <v>0.00024000000000000003</v>
      </c>
      <c r="S160" s="205"/>
      <c r="T160" s="207">
        <f>T161+T168</f>
        <v>0.14124999999999999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8" t="s">
        <v>86</v>
      </c>
      <c r="AT160" s="209" t="s">
        <v>80</v>
      </c>
      <c r="AU160" s="209" t="s">
        <v>86</v>
      </c>
      <c r="AY160" s="208" t="s">
        <v>141</v>
      </c>
      <c r="BK160" s="210">
        <f>BK161+BK168</f>
        <v>0</v>
      </c>
    </row>
    <row r="161" s="12" customFormat="1" ht="20.88" customHeight="1">
      <c r="A161" s="12"/>
      <c r="B161" s="197"/>
      <c r="C161" s="198"/>
      <c r="D161" s="199" t="s">
        <v>80</v>
      </c>
      <c r="E161" s="211" t="s">
        <v>188</v>
      </c>
      <c r="F161" s="211" t="s">
        <v>189</v>
      </c>
      <c r="G161" s="198"/>
      <c r="H161" s="198"/>
      <c r="I161" s="201"/>
      <c r="J161" s="212">
        <f>BK161</f>
        <v>0</v>
      </c>
      <c r="K161" s="198"/>
      <c r="L161" s="203"/>
      <c r="M161" s="204"/>
      <c r="N161" s="205"/>
      <c r="O161" s="205"/>
      <c r="P161" s="206">
        <f>SUM(P162:P167)</f>
        <v>0</v>
      </c>
      <c r="Q161" s="205"/>
      <c r="R161" s="206">
        <f>SUM(R162:R167)</f>
        <v>0.00024000000000000003</v>
      </c>
      <c r="S161" s="205"/>
      <c r="T161" s="207">
        <f>SUM(T162:T167)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8" t="s">
        <v>86</v>
      </c>
      <c r="AT161" s="209" t="s">
        <v>80</v>
      </c>
      <c r="AU161" s="209" t="s">
        <v>91</v>
      </c>
      <c r="AY161" s="208" t="s">
        <v>141</v>
      </c>
      <c r="BK161" s="210">
        <f>SUM(BK162:BK167)</f>
        <v>0</v>
      </c>
    </row>
    <row r="162" s="2" customFormat="1" ht="24.15" customHeight="1">
      <c r="A162" s="39"/>
      <c r="B162" s="40"/>
      <c r="C162" s="213" t="s">
        <v>156</v>
      </c>
      <c r="D162" s="213" t="s">
        <v>146</v>
      </c>
      <c r="E162" s="214" t="s">
        <v>190</v>
      </c>
      <c r="F162" s="215" t="s">
        <v>191</v>
      </c>
      <c r="G162" s="216" t="s">
        <v>170</v>
      </c>
      <c r="H162" s="217">
        <v>6</v>
      </c>
      <c r="I162" s="218"/>
      <c r="J162" s="219">
        <f>ROUND(I162*H162,2)</f>
        <v>0</v>
      </c>
      <c r="K162" s="215" t="s">
        <v>150</v>
      </c>
      <c r="L162" s="45"/>
      <c r="M162" s="220" t="s">
        <v>1</v>
      </c>
      <c r="N162" s="221" t="s">
        <v>47</v>
      </c>
      <c r="O162" s="92"/>
      <c r="P162" s="222">
        <f>O162*H162</f>
        <v>0</v>
      </c>
      <c r="Q162" s="222">
        <v>4.0000000000000003E-05</v>
      </c>
      <c r="R162" s="222">
        <f>Q162*H162</f>
        <v>0.00024000000000000003</v>
      </c>
      <c r="S162" s="222">
        <v>0</v>
      </c>
      <c r="T162" s="223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24" t="s">
        <v>142</v>
      </c>
      <c r="AT162" s="224" t="s">
        <v>146</v>
      </c>
      <c r="AU162" s="224" t="s">
        <v>151</v>
      </c>
      <c r="AY162" s="18" t="s">
        <v>141</v>
      </c>
      <c r="BE162" s="225">
        <f>IF(N162="základní",J162,0)</f>
        <v>0</v>
      </c>
      <c r="BF162" s="225">
        <f>IF(N162="snížená",J162,0)</f>
        <v>0</v>
      </c>
      <c r="BG162" s="225">
        <f>IF(N162="zákl. přenesená",J162,0)</f>
        <v>0</v>
      </c>
      <c r="BH162" s="225">
        <f>IF(N162="sníž. přenesená",J162,0)</f>
        <v>0</v>
      </c>
      <c r="BI162" s="225">
        <f>IF(N162="nulová",J162,0)</f>
        <v>0</v>
      </c>
      <c r="BJ162" s="18" t="s">
        <v>91</v>
      </c>
      <c r="BK162" s="225">
        <f>ROUND(I162*H162,2)</f>
        <v>0</v>
      </c>
      <c r="BL162" s="18" t="s">
        <v>142</v>
      </c>
      <c r="BM162" s="224" t="s">
        <v>192</v>
      </c>
    </row>
    <row r="163" s="13" customFormat="1">
      <c r="A163" s="13"/>
      <c r="B163" s="226"/>
      <c r="C163" s="227"/>
      <c r="D163" s="228" t="s">
        <v>153</v>
      </c>
      <c r="E163" s="229" t="s">
        <v>1</v>
      </c>
      <c r="F163" s="230" t="s">
        <v>193</v>
      </c>
      <c r="G163" s="227"/>
      <c r="H163" s="231">
        <v>6</v>
      </c>
      <c r="I163" s="232"/>
      <c r="J163" s="227"/>
      <c r="K163" s="227"/>
      <c r="L163" s="233"/>
      <c r="M163" s="234"/>
      <c r="N163" s="235"/>
      <c r="O163" s="235"/>
      <c r="P163" s="235"/>
      <c r="Q163" s="235"/>
      <c r="R163" s="235"/>
      <c r="S163" s="235"/>
      <c r="T163" s="23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7" t="s">
        <v>153</v>
      </c>
      <c r="AU163" s="237" t="s">
        <v>151</v>
      </c>
      <c r="AV163" s="13" t="s">
        <v>91</v>
      </c>
      <c r="AW163" s="13" t="s">
        <v>36</v>
      </c>
      <c r="AX163" s="13" t="s">
        <v>81</v>
      </c>
      <c r="AY163" s="237" t="s">
        <v>141</v>
      </c>
    </row>
    <row r="164" s="14" customFormat="1">
      <c r="A164" s="14"/>
      <c r="B164" s="238"/>
      <c r="C164" s="239"/>
      <c r="D164" s="228" t="s">
        <v>153</v>
      </c>
      <c r="E164" s="240" t="s">
        <v>1</v>
      </c>
      <c r="F164" s="241" t="s">
        <v>155</v>
      </c>
      <c r="G164" s="239"/>
      <c r="H164" s="242">
        <v>6</v>
      </c>
      <c r="I164" s="243"/>
      <c r="J164" s="239"/>
      <c r="K164" s="239"/>
      <c r="L164" s="244"/>
      <c r="M164" s="245"/>
      <c r="N164" s="246"/>
      <c r="O164" s="246"/>
      <c r="P164" s="246"/>
      <c r="Q164" s="246"/>
      <c r="R164" s="246"/>
      <c r="S164" s="246"/>
      <c r="T164" s="247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8" t="s">
        <v>153</v>
      </c>
      <c r="AU164" s="248" t="s">
        <v>151</v>
      </c>
      <c r="AV164" s="14" t="s">
        <v>142</v>
      </c>
      <c r="AW164" s="14" t="s">
        <v>36</v>
      </c>
      <c r="AX164" s="14" t="s">
        <v>86</v>
      </c>
      <c r="AY164" s="248" t="s">
        <v>141</v>
      </c>
    </row>
    <row r="165" s="2" customFormat="1" ht="16.5" customHeight="1">
      <c r="A165" s="39"/>
      <c r="B165" s="40"/>
      <c r="C165" s="213" t="s">
        <v>194</v>
      </c>
      <c r="D165" s="213" t="s">
        <v>146</v>
      </c>
      <c r="E165" s="214" t="s">
        <v>195</v>
      </c>
      <c r="F165" s="215" t="s">
        <v>196</v>
      </c>
      <c r="G165" s="216" t="s">
        <v>170</v>
      </c>
      <c r="H165" s="217">
        <v>320.5</v>
      </c>
      <c r="I165" s="218"/>
      <c r="J165" s="219">
        <f>ROUND(I165*H165,2)</f>
        <v>0</v>
      </c>
      <c r="K165" s="215" t="s">
        <v>150</v>
      </c>
      <c r="L165" s="45"/>
      <c r="M165" s="220" t="s">
        <v>1</v>
      </c>
      <c r="N165" s="221" t="s">
        <v>47</v>
      </c>
      <c r="O165" s="92"/>
      <c r="P165" s="222">
        <f>O165*H165</f>
        <v>0</v>
      </c>
      <c r="Q165" s="222">
        <v>0</v>
      </c>
      <c r="R165" s="222">
        <f>Q165*H165</f>
        <v>0</v>
      </c>
      <c r="S165" s="222">
        <v>0</v>
      </c>
      <c r="T165" s="223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24" t="s">
        <v>142</v>
      </c>
      <c r="AT165" s="224" t="s">
        <v>146</v>
      </c>
      <c r="AU165" s="224" t="s">
        <v>151</v>
      </c>
      <c r="AY165" s="18" t="s">
        <v>141</v>
      </c>
      <c r="BE165" s="225">
        <f>IF(N165="základní",J165,0)</f>
        <v>0</v>
      </c>
      <c r="BF165" s="225">
        <f>IF(N165="snížená",J165,0)</f>
        <v>0</v>
      </c>
      <c r="BG165" s="225">
        <f>IF(N165="zákl. přenesená",J165,0)</f>
        <v>0</v>
      </c>
      <c r="BH165" s="225">
        <f>IF(N165="sníž. přenesená",J165,0)</f>
        <v>0</v>
      </c>
      <c r="BI165" s="225">
        <f>IF(N165="nulová",J165,0)</f>
        <v>0</v>
      </c>
      <c r="BJ165" s="18" t="s">
        <v>91</v>
      </c>
      <c r="BK165" s="225">
        <f>ROUND(I165*H165,2)</f>
        <v>0</v>
      </c>
      <c r="BL165" s="18" t="s">
        <v>142</v>
      </c>
      <c r="BM165" s="224" t="s">
        <v>197</v>
      </c>
    </row>
    <row r="166" s="13" customFormat="1">
      <c r="A166" s="13"/>
      <c r="B166" s="226"/>
      <c r="C166" s="227"/>
      <c r="D166" s="228" t="s">
        <v>153</v>
      </c>
      <c r="E166" s="229" t="s">
        <v>1</v>
      </c>
      <c r="F166" s="230" t="s">
        <v>198</v>
      </c>
      <c r="G166" s="227"/>
      <c r="H166" s="231">
        <v>320.5</v>
      </c>
      <c r="I166" s="232"/>
      <c r="J166" s="227"/>
      <c r="K166" s="227"/>
      <c r="L166" s="233"/>
      <c r="M166" s="234"/>
      <c r="N166" s="235"/>
      <c r="O166" s="235"/>
      <c r="P166" s="235"/>
      <c r="Q166" s="235"/>
      <c r="R166" s="235"/>
      <c r="S166" s="235"/>
      <c r="T166" s="23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7" t="s">
        <v>153</v>
      </c>
      <c r="AU166" s="237" t="s">
        <v>151</v>
      </c>
      <c r="AV166" s="13" t="s">
        <v>91</v>
      </c>
      <c r="AW166" s="13" t="s">
        <v>36</v>
      </c>
      <c r="AX166" s="13" t="s">
        <v>81</v>
      </c>
      <c r="AY166" s="237" t="s">
        <v>141</v>
      </c>
    </row>
    <row r="167" s="14" customFormat="1">
      <c r="A167" s="14"/>
      <c r="B167" s="238"/>
      <c r="C167" s="239"/>
      <c r="D167" s="228" t="s">
        <v>153</v>
      </c>
      <c r="E167" s="240" t="s">
        <v>1</v>
      </c>
      <c r="F167" s="241" t="s">
        <v>155</v>
      </c>
      <c r="G167" s="239"/>
      <c r="H167" s="242">
        <v>320.5</v>
      </c>
      <c r="I167" s="243"/>
      <c r="J167" s="239"/>
      <c r="K167" s="239"/>
      <c r="L167" s="244"/>
      <c r="M167" s="245"/>
      <c r="N167" s="246"/>
      <c r="O167" s="246"/>
      <c r="P167" s="246"/>
      <c r="Q167" s="246"/>
      <c r="R167" s="246"/>
      <c r="S167" s="246"/>
      <c r="T167" s="247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8" t="s">
        <v>153</v>
      </c>
      <c r="AU167" s="248" t="s">
        <v>151</v>
      </c>
      <c r="AV167" s="14" t="s">
        <v>142</v>
      </c>
      <c r="AW167" s="14" t="s">
        <v>36</v>
      </c>
      <c r="AX167" s="14" t="s">
        <v>86</v>
      </c>
      <c r="AY167" s="248" t="s">
        <v>141</v>
      </c>
    </row>
    <row r="168" s="12" customFormat="1" ht="20.88" customHeight="1">
      <c r="A168" s="12"/>
      <c r="B168" s="197"/>
      <c r="C168" s="198"/>
      <c r="D168" s="199" t="s">
        <v>80</v>
      </c>
      <c r="E168" s="211" t="s">
        <v>199</v>
      </c>
      <c r="F168" s="211" t="s">
        <v>200</v>
      </c>
      <c r="G168" s="198"/>
      <c r="H168" s="198"/>
      <c r="I168" s="201"/>
      <c r="J168" s="212">
        <f>BK168</f>
        <v>0</v>
      </c>
      <c r="K168" s="198"/>
      <c r="L168" s="203"/>
      <c r="M168" s="204"/>
      <c r="N168" s="205"/>
      <c r="O168" s="205"/>
      <c r="P168" s="206">
        <f>SUM(P169:P177)</f>
        <v>0</v>
      </c>
      <c r="Q168" s="205"/>
      <c r="R168" s="206">
        <f>SUM(R169:R177)</f>
        <v>0</v>
      </c>
      <c r="S168" s="205"/>
      <c r="T168" s="207">
        <f>SUM(T169:T177)</f>
        <v>0.14124999999999999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08" t="s">
        <v>86</v>
      </c>
      <c r="AT168" s="209" t="s">
        <v>80</v>
      </c>
      <c r="AU168" s="209" t="s">
        <v>91</v>
      </c>
      <c r="AY168" s="208" t="s">
        <v>141</v>
      </c>
      <c r="BK168" s="210">
        <f>SUM(BK169:BK177)</f>
        <v>0</v>
      </c>
    </row>
    <row r="169" s="2" customFormat="1" ht="24.15" customHeight="1">
      <c r="A169" s="39"/>
      <c r="B169" s="40"/>
      <c r="C169" s="213" t="s">
        <v>201</v>
      </c>
      <c r="D169" s="213" t="s">
        <v>146</v>
      </c>
      <c r="E169" s="214" t="s">
        <v>202</v>
      </c>
      <c r="F169" s="215" t="s">
        <v>203</v>
      </c>
      <c r="G169" s="216" t="s">
        <v>149</v>
      </c>
      <c r="H169" s="217">
        <v>1</v>
      </c>
      <c r="I169" s="218"/>
      <c r="J169" s="219">
        <f>ROUND(I169*H169,2)</f>
        <v>0</v>
      </c>
      <c r="K169" s="215" t="s">
        <v>150</v>
      </c>
      <c r="L169" s="45"/>
      <c r="M169" s="220" t="s">
        <v>1</v>
      </c>
      <c r="N169" s="221" t="s">
        <v>47</v>
      </c>
      <c r="O169" s="92"/>
      <c r="P169" s="222">
        <f>O169*H169</f>
        <v>0</v>
      </c>
      <c r="Q169" s="222">
        <v>0</v>
      </c>
      <c r="R169" s="222">
        <f>Q169*H169</f>
        <v>0</v>
      </c>
      <c r="S169" s="222">
        <v>0.025000000000000001</v>
      </c>
      <c r="T169" s="223">
        <f>S169*H169</f>
        <v>0.025000000000000001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24" t="s">
        <v>142</v>
      </c>
      <c r="AT169" s="224" t="s">
        <v>146</v>
      </c>
      <c r="AU169" s="224" t="s">
        <v>151</v>
      </c>
      <c r="AY169" s="18" t="s">
        <v>141</v>
      </c>
      <c r="BE169" s="225">
        <f>IF(N169="základní",J169,0)</f>
        <v>0</v>
      </c>
      <c r="BF169" s="225">
        <f>IF(N169="snížená",J169,0)</f>
        <v>0</v>
      </c>
      <c r="BG169" s="225">
        <f>IF(N169="zákl. přenesená",J169,0)</f>
        <v>0</v>
      </c>
      <c r="BH169" s="225">
        <f>IF(N169="sníž. přenesená",J169,0)</f>
        <v>0</v>
      </c>
      <c r="BI169" s="225">
        <f>IF(N169="nulová",J169,0)</f>
        <v>0</v>
      </c>
      <c r="BJ169" s="18" t="s">
        <v>91</v>
      </c>
      <c r="BK169" s="225">
        <f>ROUND(I169*H169,2)</f>
        <v>0</v>
      </c>
      <c r="BL169" s="18" t="s">
        <v>142</v>
      </c>
      <c r="BM169" s="224" t="s">
        <v>204</v>
      </c>
    </row>
    <row r="170" s="2" customFormat="1">
      <c r="A170" s="39"/>
      <c r="B170" s="40"/>
      <c r="C170" s="41"/>
      <c r="D170" s="228" t="s">
        <v>172</v>
      </c>
      <c r="E170" s="41"/>
      <c r="F170" s="249" t="s">
        <v>205</v>
      </c>
      <c r="G170" s="41"/>
      <c r="H170" s="41"/>
      <c r="I170" s="250"/>
      <c r="J170" s="41"/>
      <c r="K170" s="41"/>
      <c r="L170" s="45"/>
      <c r="M170" s="251"/>
      <c r="N170" s="252"/>
      <c r="O170" s="92"/>
      <c r="P170" s="92"/>
      <c r="Q170" s="92"/>
      <c r="R170" s="92"/>
      <c r="S170" s="92"/>
      <c r="T170" s="93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172</v>
      </c>
      <c r="AU170" s="18" t="s">
        <v>151</v>
      </c>
    </row>
    <row r="171" s="13" customFormat="1">
      <c r="A171" s="13"/>
      <c r="B171" s="226"/>
      <c r="C171" s="227"/>
      <c r="D171" s="228" t="s">
        <v>153</v>
      </c>
      <c r="E171" s="229" t="s">
        <v>1</v>
      </c>
      <c r="F171" s="230" t="s">
        <v>206</v>
      </c>
      <c r="G171" s="227"/>
      <c r="H171" s="231">
        <v>1</v>
      </c>
      <c r="I171" s="232"/>
      <c r="J171" s="227"/>
      <c r="K171" s="227"/>
      <c r="L171" s="233"/>
      <c r="M171" s="234"/>
      <c r="N171" s="235"/>
      <c r="O171" s="235"/>
      <c r="P171" s="235"/>
      <c r="Q171" s="235"/>
      <c r="R171" s="235"/>
      <c r="S171" s="235"/>
      <c r="T171" s="236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7" t="s">
        <v>153</v>
      </c>
      <c r="AU171" s="237" t="s">
        <v>151</v>
      </c>
      <c r="AV171" s="13" t="s">
        <v>91</v>
      </c>
      <c r="AW171" s="13" t="s">
        <v>36</v>
      </c>
      <c r="AX171" s="13" t="s">
        <v>81</v>
      </c>
      <c r="AY171" s="237" t="s">
        <v>141</v>
      </c>
    </row>
    <row r="172" s="14" customFormat="1">
      <c r="A172" s="14"/>
      <c r="B172" s="238"/>
      <c r="C172" s="239"/>
      <c r="D172" s="228" t="s">
        <v>153</v>
      </c>
      <c r="E172" s="240" t="s">
        <v>1</v>
      </c>
      <c r="F172" s="241" t="s">
        <v>155</v>
      </c>
      <c r="G172" s="239"/>
      <c r="H172" s="242">
        <v>1</v>
      </c>
      <c r="I172" s="243"/>
      <c r="J172" s="239"/>
      <c r="K172" s="239"/>
      <c r="L172" s="244"/>
      <c r="M172" s="245"/>
      <c r="N172" s="246"/>
      <c r="O172" s="246"/>
      <c r="P172" s="246"/>
      <c r="Q172" s="246"/>
      <c r="R172" s="246"/>
      <c r="S172" s="246"/>
      <c r="T172" s="247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8" t="s">
        <v>153</v>
      </c>
      <c r="AU172" s="248" t="s">
        <v>151</v>
      </c>
      <c r="AV172" s="14" t="s">
        <v>142</v>
      </c>
      <c r="AW172" s="14" t="s">
        <v>36</v>
      </c>
      <c r="AX172" s="14" t="s">
        <v>86</v>
      </c>
      <c r="AY172" s="248" t="s">
        <v>141</v>
      </c>
    </row>
    <row r="173" s="2" customFormat="1" ht="24.15" customHeight="1">
      <c r="A173" s="39"/>
      <c r="B173" s="40"/>
      <c r="C173" s="213" t="s">
        <v>186</v>
      </c>
      <c r="D173" s="213" t="s">
        <v>146</v>
      </c>
      <c r="E173" s="214" t="s">
        <v>207</v>
      </c>
      <c r="F173" s="215" t="s">
        <v>208</v>
      </c>
      <c r="G173" s="216" t="s">
        <v>170</v>
      </c>
      <c r="H173" s="217">
        <v>2.25</v>
      </c>
      <c r="I173" s="218"/>
      <c r="J173" s="219">
        <f>ROUND(I173*H173,2)</f>
        <v>0</v>
      </c>
      <c r="K173" s="215" t="s">
        <v>150</v>
      </c>
      <c r="L173" s="45"/>
      <c r="M173" s="220" t="s">
        <v>1</v>
      </c>
      <c r="N173" s="221" t="s">
        <v>47</v>
      </c>
      <c r="O173" s="92"/>
      <c r="P173" s="222">
        <f>O173*H173</f>
        <v>0</v>
      </c>
      <c r="Q173" s="222">
        <v>0</v>
      </c>
      <c r="R173" s="222">
        <f>Q173*H173</f>
        <v>0</v>
      </c>
      <c r="S173" s="222">
        <v>0.029000000000000001</v>
      </c>
      <c r="T173" s="223">
        <f>S173*H173</f>
        <v>0.065250000000000002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24" t="s">
        <v>142</v>
      </c>
      <c r="AT173" s="224" t="s">
        <v>146</v>
      </c>
      <c r="AU173" s="224" t="s">
        <v>151</v>
      </c>
      <c r="AY173" s="18" t="s">
        <v>141</v>
      </c>
      <c r="BE173" s="225">
        <f>IF(N173="základní",J173,0)</f>
        <v>0</v>
      </c>
      <c r="BF173" s="225">
        <f>IF(N173="snížená",J173,0)</f>
        <v>0</v>
      </c>
      <c r="BG173" s="225">
        <f>IF(N173="zákl. přenesená",J173,0)</f>
        <v>0</v>
      </c>
      <c r="BH173" s="225">
        <f>IF(N173="sníž. přenesená",J173,0)</f>
        <v>0</v>
      </c>
      <c r="BI173" s="225">
        <f>IF(N173="nulová",J173,0)</f>
        <v>0</v>
      </c>
      <c r="BJ173" s="18" t="s">
        <v>91</v>
      </c>
      <c r="BK173" s="225">
        <f>ROUND(I173*H173,2)</f>
        <v>0</v>
      </c>
      <c r="BL173" s="18" t="s">
        <v>142</v>
      </c>
      <c r="BM173" s="224" t="s">
        <v>209</v>
      </c>
    </row>
    <row r="174" s="13" customFormat="1">
      <c r="A174" s="13"/>
      <c r="B174" s="226"/>
      <c r="C174" s="227"/>
      <c r="D174" s="228" t="s">
        <v>153</v>
      </c>
      <c r="E174" s="229" t="s">
        <v>1</v>
      </c>
      <c r="F174" s="230" t="s">
        <v>185</v>
      </c>
      <c r="G174" s="227"/>
      <c r="H174" s="231">
        <v>2.25</v>
      </c>
      <c r="I174" s="232"/>
      <c r="J174" s="227"/>
      <c r="K174" s="227"/>
      <c r="L174" s="233"/>
      <c r="M174" s="234"/>
      <c r="N174" s="235"/>
      <c r="O174" s="235"/>
      <c r="P174" s="235"/>
      <c r="Q174" s="235"/>
      <c r="R174" s="235"/>
      <c r="S174" s="235"/>
      <c r="T174" s="23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7" t="s">
        <v>153</v>
      </c>
      <c r="AU174" s="237" t="s">
        <v>151</v>
      </c>
      <c r="AV174" s="13" t="s">
        <v>91</v>
      </c>
      <c r="AW174" s="13" t="s">
        <v>36</v>
      </c>
      <c r="AX174" s="13" t="s">
        <v>81</v>
      </c>
      <c r="AY174" s="237" t="s">
        <v>141</v>
      </c>
    </row>
    <row r="175" s="14" customFormat="1">
      <c r="A175" s="14"/>
      <c r="B175" s="238"/>
      <c r="C175" s="239"/>
      <c r="D175" s="228" t="s">
        <v>153</v>
      </c>
      <c r="E175" s="240" t="s">
        <v>1</v>
      </c>
      <c r="F175" s="241" t="s">
        <v>155</v>
      </c>
      <c r="G175" s="239"/>
      <c r="H175" s="242">
        <v>2.25</v>
      </c>
      <c r="I175" s="243"/>
      <c r="J175" s="239"/>
      <c r="K175" s="239"/>
      <c r="L175" s="244"/>
      <c r="M175" s="245"/>
      <c r="N175" s="246"/>
      <c r="O175" s="246"/>
      <c r="P175" s="246"/>
      <c r="Q175" s="246"/>
      <c r="R175" s="246"/>
      <c r="S175" s="246"/>
      <c r="T175" s="247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8" t="s">
        <v>153</v>
      </c>
      <c r="AU175" s="248" t="s">
        <v>151</v>
      </c>
      <c r="AV175" s="14" t="s">
        <v>142</v>
      </c>
      <c r="AW175" s="14" t="s">
        <v>36</v>
      </c>
      <c r="AX175" s="14" t="s">
        <v>86</v>
      </c>
      <c r="AY175" s="248" t="s">
        <v>141</v>
      </c>
    </row>
    <row r="176" s="2" customFormat="1" ht="33" customHeight="1">
      <c r="A176" s="39"/>
      <c r="B176" s="40"/>
      <c r="C176" s="213" t="s">
        <v>210</v>
      </c>
      <c r="D176" s="213" t="s">
        <v>146</v>
      </c>
      <c r="E176" s="214" t="s">
        <v>211</v>
      </c>
      <c r="F176" s="215" t="s">
        <v>212</v>
      </c>
      <c r="G176" s="216" t="s">
        <v>170</v>
      </c>
      <c r="H176" s="217">
        <v>0.5</v>
      </c>
      <c r="I176" s="218"/>
      <c r="J176" s="219">
        <f>ROUND(I176*H176,2)</f>
        <v>0</v>
      </c>
      <c r="K176" s="215" t="s">
        <v>150</v>
      </c>
      <c r="L176" s="45"/>
      <c r="M176" s="220" t="s">
        <v>1</v>
      </c>
      <c r="N176" s="221" t="s">
        <v>47</v>
      </c>
      <c r="O176" s="92"/>
      <c r="P176" s="222">
        <f>O176*H176</f>
        <v>0</v>
      </c>
      <c r="Q176" s="222">
        <v>0</v>
      </c>
      <c r="R176" s="222">
        <f>Q176*H176</f>
        <v>0</v>
      </c>
      <c r="S176" s="222">
        <v>0.10199999999999999</v>
      </c>
      <c r="T176" s="223">
        <f>S176*H176</f>
        <v>0.050999999999999997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24" t="s">
        <v>142</v>
      </c>
      <c r="AT176" s="224" t="s">
        <v>146</v>
      </c>
      <c r="AU176" s="224" t="s">
        <v>151</v>
      </c>
      <c r="AY176" s="18" t="s">
        <v>141</v>
      </c>
      <c r="BE176" s="225">
        <f>IF(N176="základní",J176,0)</f>
        <v>0</v>
      </c>
      <c r="BF176" s="225">
        <f>IF(N176="snížená",J176,0)</f>
        <v>0</v>
      </c>
      <c r="BG176" s="225">
        <f>IF(N176="zákl. přenesená",J176,0)</f>
        <v>0</v>
      </c>
      <c r="BH176" s="225">
        <f>IF(N176="sníž. přenesená",J176,0)</f>
        <v>0</v>
      </c>
      <c r="BI176" s="225">
        <f>IF(N176="nulová",J176,0)</f>
        <v>0</v>
      </c>
      <c r="BJ176" s="18" t="s">
        <v>91</v>
      </c>
      <c r="BK176" s="225">
        <f>ROUND(I176*H176,2)</f>
        <v>0</v>
      </c>
      <c r="BL176" s="18" t="s">
        <v>142</v>
      </c>
      <c r="BM176" s="224" t="s">
        <v>213</v>
      </c>
    </row>
    <row r="177" s="13" customFormat="1">
      <c r="A177" s="13"/>
      <c r="B177" s="226"/>
      <c r="C177" s="227"/>
      <c r="D177" s="228" t="s">
        <v>153</v>
      </c>
      <c r="E177" s="229" t="s">
        <v>1</v>
      </c>
      <c r="F177" s="230" t="s">
        <v>214</v>
      </c>
      <c r="G177" s="227"/>
      <c r="H177" s="231">
        <v>0.5</v>
      </c>
      <c r="I177" s="232"/>
      <c r="J177" s="227"/>
      <c r="K177" s="227"/>
      <c r="L177" s="233"/>
      <c r="M177" s="234"/>
      <c r="N177" s="235"/>
      <c r="O177" s="235"/>
      <c r="P177" s="235"/>
      <c r="Q177" s="235"/>
      <c r="R177" s="235"/>
      <c r="S177" s="235"/>
      <c r="T177" s="23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7" t="s">
        <v>153</v>
      </c>
      <c r="AU177" s="237" t="s">
        <v>151</v>
      </c>
      <c r="AV177" s="13" t="s">
        <v>91</v>
      </c>
      <c r="AW177" s="13" t="s">
        <v>36</v>
      </c>
      <c r="AX177" s="13" t="s">
        <v>86</v>
      </c>
      <c r="AY177" s="237" t="s">
        <v>141</v>
      </c>
    </row>
    <row r="178" s="12" customFormat="1" ht="22.8" customHeight="1">
      <c r="A178" s="12"/>
      <c r="B178" s="197"/>
      <c r="C178" s="198"/>
      <c r="D178" s="199" t="s">
        <v>80</v>
      </c>
      <c r="E178" s="211" t="s">
        <v>215</v>
      </c>
      <c r="F178" s="211" t="s">
        <v>216</v>
      </c>
      <c r="G178" s="198"/>
      <c r="H178" s="198"/>
      <c r="I178" s="201"/>
      <c r="J178" s="212">
        <f>BK178</f>
        <v>0</v>
      </c>
      <c r="K178" s="198"/>
      <c r="L178" s="203"/>
      <c r="M178" s="204"/>
      <c r="N178" s="205"/>
      <c r="O178" s="205"/>
      <c r="P178" s="206">
        <f>SUM(P179:P184)</f>
        <v>0</v>
      </c>
      <c r="Q178" s="205"/>
      <c r="R178" s="206">
        <f>SUM(R179:R184)</f>
        <v>0</v>
      </c>
      <c r="S178" s="205"/>
      <c r="T178" s="207">
        <f>SUM(T179:T184)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08" t="s">
        <v>86</v>
      </c>
      <c r="AT178" s="209" t="s">
        <v>80</v>
      </c>
      <c r="AU178" s="209" t="s">
        <v>86</v>
      </c>
      <c r="AY178" s="208" t="s">
        <v>141</v>
      </c>
      <c r="BK178" s="210">
        <f>SUM(BK179:BK184)</f>
        <v>0</v>
      </c>
    </row>
    <row r="179" s="2" customFormat="1" ht="33" customHeight="1">
      <c r="A179" s="39"/>
      <c r="B179" s="40"/>
      <c r="C179" s="213" t="s">
        <v>217</v>
      </c>
      <c r="D179" s="213" t="s">
        <v>146</v>
      </c>
      <c r="E179" s="214" t="s">
        <v>218</v>
      </c>
      <c r="F179" s="215" t="s">
        <v>219</v>
      </c>
      <c r="G179" s="216" t="s">
        <v>220</v>
      </c>
      <c r="H179" s="217">
        <v>1.8759999999999999</v>
      </c>
      <c r="I179" s="218"/>
      <c r="J179" s="219">
        <f>ROUND(I179*H179,2)</f>
        <v>0</v>
      </c>
      <c r="K179" s="215" t="s">
        <v>150</v>
      </c>
      <c r="L179" s="45"/>
      <c r="M179" s="220" t="s">
        <v>1</v>
      </c>
      <c r="N179" s="221" t="s">
        <v>47</v>
      </c>
      <c r="O179" s="92"/>
      <c r="P179" s="222">
        <f>O179*H179</f>
        <v>0</v>
      </c>
      <c r="Q179" s="222">
        <v>0</v>
      </c>
      <c r="R179" s="222">
        <f>Q179*H179</f>
        <v>0</v>
      </c>
      <c r="S179" s="222">
        <v>0</v>
      </c>
      <c r="T179" s="223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24" t="s">
        <v>142</v>
      </c>
      <c r="AT179" s="224" t="s">
        <v>146</v>
      </c>
      <c r="AU179" s="224" t="s">
        <v>91</v>
      </c>
      <c r="AY179" s="18" t="s">
        <v>141</v>
      </c>
      <c r="BE179" s="225">
        <f>IF(N179="základní",J179,0)</f>
        <v>0</v>
      </c>
      <c r="BF179" s="225">
        <f>IF(N179="snížená",J179,0)</f>
        <v>0</v>
      </c>
      <c r="BG179" s="225">
        <f>IF(N179="zákl. přenesená",J179,0)</f>
        <v>0</v>
      </c>
      <c r="BH179" s="225">
        <f>IF(N179="sníž. přenesená",J179,0)</f>
        <v>0</v>
      </c>
      <c r="BI179" s="225">
        <f>IF(N179="nulová",J179,0)</f>
        <v>0</v>
      </c>
      <c r="BJ179" s="18" t="s">
        <v>91</v>
      </c>
      <c r="BK179" s="225">
        <f>ROUND(I179*H179,2)</f>
        <v>0</v>
      </c>
      <c r="BL179" s="18" t="s">
        <v>142</v>
      </c>
      <c r="BM179" s="224" t="s">
        <v>221</v>
      </c>
    </row>
    <row r="180" s="2" customFormat="1" ht="24.15" customHeight="1">
      <c r="A180" s="39"/>
      <c r="B180" s="40"/>
      <c r="C180" s="213" t="s">
        <v>222</v>
      </c>
      <c r="D180" s="213" t="s">
        <v>146</v>
      </c>
      <c r="E180" s="214" t="s">
        <v>223</v>
      </c>
      <c r="F180" s="215" t="s">
        <v>224</v>
      </c>
      <c r="G180" s="216" t="s">
        <v>220</v>
      </c>
      <c r="H180" s="217">
        <v>1.8759999999999999</v>
      </c>
      <c r="I180" s="218"/>
      <c r="J180" s="219">
        <f>ROUND(I180*H180,2)</f>
        <v>0</v>
      </c>
      <c r="K180" s="215" t="s">
        <v>150</v>
      </c>
      <c r="L180" s="45"/>
      <c r="M180" s="220" t="s">
        <v>1</v>
      </c>
      <c r="N180" s="221" t="s">
        <v>47</v>
      </c>
      <c r="O180" s="92"/>
      <c r="P180" s="222">
        <f>O180*H180</f>
        <v>0</v>
      </c>
      <c r="Q180" s="222">
        <v>0</v>
      </c>
      <c r="R180" s="222">
        <f>Q180*H180</f>
        <v>0</v>
      </c>
      <c r="S180" s="222">
        <v>0</v>
      </c>
      <c r="T180" s="223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24" t="s">
        <v>142</v>
      </c>
      <c r="AT180" s="224" t="s">
        <v>146</v>
      </c>
      <c r="AU180" s="224" t="s">
        <v>91</v>
      </c>
      <c r="AY180" s="18" t="s">
        <v>141</v>
      </c>
      <c r="BE180" s="225">
        <f>IF(N180="základní",J180,0)</f>
        <v>0</v>
      </c>
      <c r="BF180" s="225">
        <f>IF(N180="snížená",J180,0)</f>
        <v>0</v>
      </c>
      <c r="BG180" s="225">
        <f>IF(N180="zákl. přenesená",J180,0)</f>
        <v>0</v>
      </c>
      <c r="BH180" s="225">
        <f>IF(N180="sníž. přenesená",J180,0)</f>
        <v>0</v>
      </c>
      <c r="BI180" s="225">
        <f>IF(N180="nulová",J180,0)</f>
        <v>0</v>
      </c>
      <c r="BJ180" s="18" t="s">
        <v>91</v>
      </c>
      <c r="BK180" s="225">
        <f>ROUND(I180*H180,2)</f>
        <v>0</v>
      </c>
      <c r="BL180" s="18" t="s">
        <v>142</v>
      </c>
      <c r="BM180" s="224" t="s">
        <v>225</v>
      </c>
    </row>
    <row r="181" s="2" customFormat="1" ht="24.15" customHeight="1">
      <c r="A181" s="39"/>
      <c r="B181" s="40"/>
      <c r="C181" s="213" t="s">
        <v>226</v>
      </c>
      <c r="D181" s="213" t="s">
        <v>146</v>
      </c>
      <c r="E181" s="214" t="s">
        <v>227</v>
      </c>
      <c r="F181" s="215" t="s">
        <v>228</v>
      </c>
      <c r="G181" s="216" t="s">
        <v>220</v>
      </c>
      <c r="H181" s="217">
        <v>15.007999999999999</v>
      </c>
      <c r="I181" s="218"/>
      <c r="J181" s="219">
        <f>ROUND(I181*H181,2)</f>
        <v>0</v>
      </c>
      <c r="K181" s="215" t="s">
        <v>150</v>
      </c>
      <c r="L181" s="45"/>
      <c r="M181" s="220" t="s">
        <v>1</v>
      </c>
      <c r="N181" s="221" t="s">
        <v>47</v>
      </c>
      <c r="O181" s="92"/>
      <c r="P181" s="222">
        <f>O181*H181</f>
        <v>0</v>
      </c>
      <c r="Q181" s="222">
        <v>0</v>
      </c>
      <c r="R181" s="222">
        <f>Q181*H181</f>
        <v>0</v>
      </c>
      <c r="S181" s="222">
        <v>0</v>
      </c>
      <c r="T181" s="223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24" t="s">
        <v>142</v>
      </c>
      <c r="AT181" s="224" t="s">
        <v>146</v>
      </c>
      <c r="AU181" s="224" t="s">
        <v>91</v>
      </c>
      <c r="AY181" s="18" t="s">
        <v>141</v>
      </c>
      <c r="BE181" s="225">
        <f>IF(N181="základní",J181,0)</f>
        <v>0</v>
      </c>
      <c r="BF181" s="225">
        <f>IF(N181="snížená",J181,0)</f>
        <v>0</v>
      </c>
      <c r="BG181" s="225">
        <f>IF(N181="zákl. přenesená",J181,0)</f>
        <v>0</v>
      </c>
      <c r="BH181" s="225">
        <f>IF(N181="sníž. přenesená",J181,0)</f>
        <v>0</v>
      </c>
      <c r="BI181" s="225">
        <f>IF(N181="nulová",J181,0)</f>
        <v>0</v>
      </c>
      <c r="BJ181" s="18" t="s">
        <v>91</v>
      </c>
      <c r="BK181" s="225">
        <f>ROUND(I181*H181,2)</f>
        <v>0</v>
      </c>
      <c r="BL181" s="18" t="s">
        <v>142</v>
      </c>
      <c r="BM181" s="224" t="s">
        <v>229</v>
      </c>
    </row>
    <row r="182" s="2" customFormat="1">
      <c r="A182" s="39"/>
      <c r="B182" s="40"/>
      <c r="C182" s="41"/>
      <c r="D182" s="228" t="s">
        <v>172</v>
      </c>
      <c r="E182" s="41"/>
      <c r="F182" s="249" t="s">
        <v>230</v>
      </c>
      <c r="G182" s="41"/>
      <c r="H182" s="41"/>
      <c r="I182" s="250"/>
      <c r="J182" s="41"/>
      <c r="K182" s="41"/>
      <c r="L182" s="45"/>
      <c r="M182" s="251"/>
      <c r="N182" s="252"/>
      <c r="O182" s="92"/>
      <c r="P182" s="92"/>
      <c r="Q182" s="92"/>
      <c r="R182" s="92"/>
      <c r="S182" s="92"/>
      <c r="T182" s="93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172</v>
      </c>
      <c r="AU182" s="18" t="s">
        <v>91</v>
      </c>
    </row>
    <row r="183" s="13" customFormat="1">
      <c r="A183" s="13"/>
      <c r="B183" s="226"/>
      <c r="C183" s="227"/>
      <c r="D183" s="228" t="s">
        <v>153</v>
      </c>
      <c r="E183" s="227"/>
      <c r="F183" s="230" t="s">
        <v>231</v>
      </c>
      <c r="G183" s="227"/>
      <c r="H183" s="231">
        <v>15.007999999999999</v>
      </c>
      <c r="I183" s="232"/>
      <c r="J183" s="227"/>
      <c r="K183" s="227"/>
      <c r="L183" s="233"/>
      <c r="M183" s="234"/>
      <c r="N183" s="235"/>
      <c r="O183" s="235"/>
      <c r="P183" s="235"/>
      <c r="Q183" s="235"/>
      <c r="R183" s="235"/>
      <c r="S183" s="235"/>
      <c r="T183" s="236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7" t="s">
        <v>153</v>
      </c>
      <c r="AU183" s="237" t="s">
        <v>91</v>
      </c>
      <c r="AV183" s="13" t="s">
        <v>91</v>
      </c>
      <c r="AW183" s="13" t="s">
        <v>4</v>
      </c>
      <c r="AX183" s="13" t="s">
        <v>86</v>
      </c>
      <c r="AY183" s="237" t="s">
        <v>141</v>
      </c>
    </row>
    <row r="184" s="2" customFormat="1" ht="33" customHeight="1">
      <c r="A184" s="39"/>
      <c r="B184" s="40"/>
      <c r="C184" s="213" t="s">
        <v>232</v>
      </c>
      <c r="D184" s="213" t="s">
        <v>146</v>
      </c>
      <c r="E184" s="214" t="s">
        <v>233</v>
      </c>
      <c r="F184" s="215" t="s">
        <v>234</v>
      </c>
      <c r="G184" s="216" t="s">
        <v>220</v>
      </c>
      <c r="H184" s="217">
        <v>1.8759999999999999</v>
      </c>
      <c r="I184" s="218"/>
      <c r="J184" s="219">
        <f>ROUND(I184*H184,2)</f>
        <v>0</v>
      </c>
      <c r="K184" s="215" t="s">
        <v>150</v>
      </c>
      <c r="L184" s="45"/>
      <c r="M184" s="220" t="s">
        <v>1</v>
      </c>
      <c r="N184" s="221" t="s">
        <v>47</v>
      </c>
      <c r="O184" s="92"/>
      <c r="P184" s="222">
        <f>O184*H184</f>
        <v>0</v>
      </c>
      <c r="Q184" s="222">
        <v>0</v>
      </c>
      <c r="R184" s="222">
        <f>Q184*H184</f>
        <v>0</v>
      </c>
      <c r="S184" s="222">
        <v>0</v>
      </c>
      <c r="T184" s="223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24" t="s">
        <v>142</v>
      </c>
      <c r="AT184" s="224" t="s">
        <v>146</v>
      </c>
      <c r="AU184" s="224" t="s">
        <v>91</v>
      </c>
      <c r="AY184" s="18" t="s">
        <v>141</v>
      </c>
      <c r="BE184" s="225">
        <f>IF(N184="základní",J184,0)</f>
        <v>0</v>
      </c>
      <c r="BF184" s="225">
        <f>IF(N184="snížená",J184,0)</f>
        <v>0</v>
      </c>
      <c r="BG184" s="225">
        <f>IF(N184="zákl. přenesená",J184,0)</f>
        <v>0</v>
      </c>
      <c r="BH184" s="225">
        <f>IF(N184="sníž. přenesená",J184,0)</f>
        <v>0</v>
      </c>
      <c r="BI184" s="225">
        <f>IF(N184="nulová",J184,0)</f>
        <v>0</v>
      </c>
      <c r="BJ184" s="18" t="s">
        <v>91</v>
      </c>
      <c r="BK184" s="225">
        <f>ROUND(I184*H184,2)</f>
        <v>0</v>
      </c>
      <c r="BL184" s="18" t="s">
        <v>142</v>
      </c>
      <c r="BM184" s="224" t="s">
        <v>235</v>
      </c>
    </row>
    <row r="185" s="12" customFormat="1" ht="22.8" customHeight="1">
      <c r="A185" s="12"/>
      <c r="B185" s="197"/>
      <c r="C185" s="198"/>
      <c r="D185" s="199" t="s">
        <v>80</v>
      </c>
      <c r="E185" s="211" t="s">
        <v>236</v>
      </c>
      <c r="F185" s="211" t="s">
        <v>237</v>
      </c>
      <c r="G185" s="198"/>
      <c r="H185" s="198"/>
      <c r="I185" s="201"/>
      <c r="J185" s="212">
        <f>BK185</f>
        <v>0</v>
      </c>
      <c r="K185" s="198"/>
      <c r="L185" s="203"/>
      <c r="M185" s="204"/>
      <c r="N185" s="205"/>
      <c r="O185" s="205"/>
      <c r="P185" s="206">
        <f>P186</f>
        <v>0</v>
      </c>
      <c r="Q185" s="205"/>
      <c r="R185" s="206">
        <f>R186</f>
        <v>0</v>
      </c>
      <c r="S185" s="205"/>
      <c r="T185" s="207">
        <f>T186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08" t="s">
        <v>86</v>
      </c>
      <c r="AT185" s="209" t="s">
        <v>80</v>
      </c>
      <c r="AU185" s="209" t="s">
        <v>86</v>
      </c>
      <c r="AY185" s="208" t="s">
        <v>141</v>
      </c>
      <c r="BK185" s="210">
        <f>BK186</f>
        <v>0</v>
      </c>
    </row>
    <row r="186" s="2" customFormat="1" ht="24.15" customHeight="1">
      <c r="A186" s="39"/>
      <c r="B186" s="40"/>
      <c r="C186" s="213" t="s">
        <v>8</v>
      </c>
      <c r="D186" s="213" t="s">
        <v>146</v>
      </c>
      <c r="E186" s="214" t="s">
        <v>238</v>
      </c>
      <c r="F186" s="215" t="s">
        <v>239</v>
      </c>
      <c r="G186" s="216" t="s">
        <v>220</v>
      </c>
      <c r="H186" s="217">
        <v>0.187</v>
      </c>
      <c r="I186" s="218"/>
      <c r="J186" s="219">
        <f>ROUND(I186*H186,2)</f>
        <v>0</v>
      </c>
      <c r="K186" s="215" t="s">
        <v>150</v>
      </c>
      <c r="L186" s="45"/>
      <c r="M186" s="220" t="s">
        <v>1</v>
      </c>
      <c r="N186" s="221" t="s">
        <v>47</v>
      </c>
      <c r="O186" s="92"/>
      <c r="P186" s="222">
        <f>O186*H186</f>
        <v>0</v>
      </c>
      <c r="Q186" s="222">
        <v>0</v>
      </c>
      <c r="R186" s="222">
        <f>Q186*H186</f>
        <v>0</v>
      </c>
      <c r="S186" s="222">
        <v>0</v>
      </c>
      <c r="T186" s="223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24" t="s">
        <v>142</v>
      </c>
      <c r="AT186" s="224" t="s">
        <v>146</v>
      </c>
      <c r="AU186" s="224" t="s">
        <v>91</v>
      </c>
      <c r="AY186" s="18" t="s">
        <v>141</v>
      </c>
      <c r="BE186" s="225">
        <f>IF(N186="základní",J186,0)</f>
        <v>0</v>
      </c>
      <c r="BF186" s="225">
        <f>IF(N186="snížená",J186,0)</f>
        <v>0</v>
      </c>
      <c r="BG186" s="225">
        <f>IF(N186="zákl. přenesená",J186,0)</f>
        <v>0</v>
      </c>
      <c r="BH186" s="225">
        <f>IF(N186="sníž. přenesená",J186,0)</f>
        <v>0</v>
      </c>
      <c r="BI186" s="225">
        <f>IF(N186="nulová",J186,0)</f>
        <v>0</v>
      </c>
      <c r="BJ186" s="18" t="s">
        <v>91</v>
      </c>
      <c r="BK186" s="225">
        <f>ROUND(I186*H186,2)</f>
        <v>0</v>
      </c>
      <c r="BL186" s="18" t="s">
        <v>142</v>
      </c>
      <c r="BM186" s="224" t="s">
        <v>240</v>
      </c>
    </row>
    <row r="187" s="12" customFormat="1" ht="25.92" customHeight="1">
      <c r="A187" s="12"/>
      <c r="B187" s="197"/>
      <c r="C187" s="198"/>
      <c r="D187" s="199" t="s">
        <v>80</v>
      </c>
      <c r="E187" s="200" t="s">
        <v>241</v>
      </c>
      <c r="F187" s="200" t="s">
        <v>242</v>
      </c>
      <c r="G187" s="198"/>
      <c r="H187" s="198"/>
      <c r="I187" s="201"/>
      <c r="J187" s="202">
        <f>BK187</f>
        <v>0</v>
      </c>
      <c r="K187" s="198"/>
      <c r="L187" s="203"/>
      <c r="M187" s="204"/>
      <c r="N187" s="205"/>
      <c r="O187" s="205"/>
      <c r="P187" s="206">
        <f>P188+P263+P286+P302+P303+P328+P344+P347</f>
        <v>0</v>
      </c>
      <c r="Q187" s="205"/>
      <c r="R187" s="206">
        <f>R188+R263+R286+R302+R303+R328+R344+R347</f>
        <v>3.5524118499999995</v>
      </c>
      <c r="S187" s="205"/>
      <c r="T187" s="207">
        <f>T188+T263+T286+T302+T303+T328+T344+T347</f>
        <v>1.7347040000000003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08" t="s">
        <v>91</v>
      </c>
      <c r="AT187" s="209" t="s">
        <v>80</v>
      </c>
      <c r="AU187" s="209" t="s">
        <v>81</v>
      </c>
      <c r="AY187" s="208" t="s">
        <v>141</v>
      </c>
      <c r="BK187" s="210">
        <f>BK188+BK263+BK286+BK302+BK303+BK328+BK344+BK347</f>
        <v>0</v>
      </c>
    </row>
    <row r="188" s="12" customFormat="1" ht="22.8" customHeight="1">
      <c r="A188" s="12"/>
      <c r="B188" s="197"/>
      <c r="C188" s="198"/>
      <c r="D188" s="199" t="s">
        <v>80</v>
      </c>
      <c r="E188" s="211" t="s">
        <v>243</v>
      </c>
      <c r="F188" s="211" t="s">
        <v>244</v>
      </c>
      <c r="G188" s="198"/>
      <c r="H188" s="198"/>
      <c r="I188" s="201"/>
      <c r="J188" s="212">
        <f>BK188</f>
        <v>0</v>
      </c>
      <c r="K188" s="198"/>
      <c r="L188" s="203"/>
      <c r="M188" s="204"/>
      <c r="N188" s="205"/>
      <c r="O188" s="205"/>
      <c r="P188" s="206">
        <f>SUM(P189:P262)</f>
        <v>0</v>
      </c>
      <c r="Q188" s="205"/>
      <c r="R188" s="206">
        <f>SUM(R189:R262)</f>
        <v>1.5846334</v>
      </c>
      <c r="S188" s="205"/>
      <c r="T188" s="207">
        <f>SUM(T189:T262)</f>
        <v>0.95578999999999992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08" t="s">
        <v>91</v>
      </c>
      <c r="AT188" s="209" t="s">
        <v>80</v>
      </c>
      <c r="AU188" s="209" t="s">
        <v>86</v>
      </c>
      <c r="AY188" s="208" t="s">
        <v>141</v>
      </c>
      <c r="BK188" s="210">
        <f>SUM(BK189:BK262)</f>
        <v>0</v>
      </c>
    </row>
    <row r="189" s="2" customFormat="1" ht="24.15" customHeight="1">
      <c r="A189" s="39"/>
      <c r="B189" s="40"/>
      <c r="C189" s="213" t="s">
        <v>245</v>
      </c>
      <c r="D189" s="213" t="s">
        <v>146</v>
      </c>
      <c r="E189" s="214" t="s">
        <v>246</v>
      </c>
      <c r="F189" s="215" t="s">
        <v>247</v>
      </c>
      <c r="G189" s="216" t="s">
        <v>170</v>
      </c>
      <c r="H189" s="217">
        <v>86.890000000000001</v>
      </c>
      <c r="I189" s="218"/>
      <c r="J189" s="219">
        <f>ROUND(I189*H189,2)</f>
        <v>0</v>
      </c>
      <c r="K189" s="215" t="s">
        <v>150</v>
      </c>
      <c r="L189" s="45"/>
      <c r="M189" s="220" t="s">
        <v>1</v>
      </c>
      <c r="N189" s="221" t="s">
        <v>47</v>
      </c>
      <c r="O189" s="92"/>
      <c r="P189" s="222">
        <f>O189*H189</f>
        <v>0</v>
      </c>
      <c r="Q189" s="222">
        <v>0</v>
      </c>
      <c r="R189" s="222">
        <f>Q189*H189</f>
        <v>0</v>
      </c>
      <c r="S189" s="222">
        <v>0.010999999999999999</v>
      </c>
      <c r="T189" s="223">
        <f>S189*H189</f>
        <v>0.95578999999999992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24" t="s">
        <v>248</v>
      </c>
      <c r="AT189" s="224" t="s">
        <v>146</v>
      </c>
      <c r="AU189" s="224" t="s">
        <v>91</v>
      </c>
      <c r="AY189" s="18" t="s">
        <v>141</v>
      </c>
      <c r="BE189" s="225">
        <f>IF(N189="základní",J189,0)</f>
        <v>0</v>
      </c>
      <c r="BF189" s="225">
        <f>IF(N189="snížená",J189,0)</f>
        <v>0</v>
      </c>
      <c r="BG189" s="225">
        <f>IF(N189="zákl. přenesená",J189,0)</f>
        <v>0</v>
      </c>
      <c r="BH189" s="225">
        <f>IF(N189="sníž. přenesená",J189,0)</f>
        <v>0</v>
      </c>
      <c r="BI189" s="225">
        <f>IF(N189="nulová",J189,0)</f>
        <v>0</v>
      </c>
      <c r="BJ189" s="18" t="s">
        <v>91</v>
      </c>
      <c r="BK189" s="225">
        <f>ROUND(I189*H189,2)</f>
        <v>0</v>
      </c>
      <c r="BL189" s="18" t="s">
        <v>248</v>
      </c>
      <c r="BM189" s="224" t="s">
        <v>249</v>
      </c>
    </row>
    <row r="190" s="13" customFormat="1">
      <c r="A190" s="13"/>
      <c r="B190" s="226"/>
      <c r="C190" s="227"/>
      <c r="D190" s="228" t="s">
        <v>153</v>
      </c>
      <c r="E190" s="229" t="s">
        <v>1</v>
      </c>
      <c r="F190" s="230" t="s">
        <v>250</v>
      </c>
      <c r="G190" s="227"/>
      <c r="H190" s="231">
        <v>86.890000000000001</v>
      </c>
      <c r="I190" s="232"/>
      <c r="J190" s="227"/>
      <c r="K190" s="227"/>
      <c r="L190" s="233"/>
      <c r="M190" s="234"/>
      <c r="N190" s="235"/>
      <c r="O190" s="235"/>
      <c r="P190" s="235"/>
      <c r="Q190" s="235"/>
      <c r="R190" s="235"/>
      <c r="S190" s="235"/>
      <c r="T190" s="236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7" t="s">
        <v>153</v>
      </c>
      <c r="AU190" s="237" t="s">
        <v>91</v>
      </c>
      <c r="AV190" s="13" t="s">
        <v>91</v>
      </c>
      <c r="AW190" s="13" t="s">
        <v>36</v>
      </c>
      <c r="AX190" s="13" t="s">
        <v>86</v>
      </c>
      <c r="AY190" s="237" t="s">
        <v>141</v>
      </c>
    </row>
    <row r="191" s="2" customFormat="1" ht="37.8" customHeight="1">
      <c r="A191" s="39"/>
      <c r="B191" s="40"/>
      <c r="C191" s="213" t="s">
        <v>251</v>
      </c>
      <c r="D191" s="213" t="s">
        <v>146</v>
      </c>
      <c r="E191" s="214" t="s">
        <v>252</v>
      </c>
      <c r="F191" s="215" t="s">
        <v>253</v>
      </c>
      <c r="G191" s="216" t="s">
        <v>170</v>
      </c>
      <c r="H191" s="217">
        <v>21.722999999999999</v>
      </c>
      <c r="I191" s="218"/>
      <c r="J191" s="219">
        <f>ROUND(I191*H191,2)</f>
        <v>0</v>
      </c>
      <c r="K191" s="215" t="s">
        <v>1</v>
      </c>
      <c r="L191" s="45"/>
      <c r="M191" s="220" t="s">
        <v>1</v>
      </c>
      <c r="N191" s="221" t="s">
        <v>47</v>
      </c>
      <c r="O191" s="92"/>
      <c r="P191" s="222">
        <f>O191*H191</f>
        <v>0</v>
      </c>
      <c r="Q191" s="222">
        <v>0</v>
      </c>
      <c r="R191" s="222">
        <f>Q191*H191</f>
        <v>0</v>
      </c>
      <c r="S191" s="222">
        <v>0</v>
      </c>
      <c r="T191" s="223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24" t="s">
        <v>248</v>
      </c>
      <c r="AT191" s="224" t="s">
        <v>146</v>
      </c>
      <c r="AU191" s="224" t="s">
        <v>91</v>
      </c>
      <c r="AY191" s="18" t="s">
        <v>141</v>
      </c>
      <c r="BE191" s="225">
        <f>IF(N191="základní",J191,0)</f>
        <v>0</v>
      </c>
      <c r="BF191" s="225">
        <f>IF(N191="snížená",J191,0)</f>
        <v>0</v>
      </c>
      <c r="BG191" s="225">
        <f>IF(N191="zákl. přenesená",J191,0)</f>
        <v>0</v>
      </c>
      <c r="BH191" s="225">
        <f>IF(N191="sníž. přenesená",J191,0)</f>
        <v>0</v>
      </c>
      <c r="BI191" s="225">
        <f>IF(N191="nulová",J191,0)</f>
        <v>0</v>
      </c>
      <c r="BJ191" s="18" t="s">
        <v>91</v>
      </c>
      <c r="BK191" s="225">
        <f>ROUND(I191*H191,2)</f>
        <v>0</v>
      </c>
      <c r="BL191" s="18" t="s">
        <v>248</v>
      </c>
      <c r="BM191" s="224" t="s">
        <v>254</v>
      </c>
    </row>
    <row r="192" s="2" customFormat="1">
      <c r="A192" s="39"/>
      <c r="B192" s="40"/>
      <c r="C192" s="41"/>
      <c r="D192" s="228" t="s">
        <v>172</v>
      </c>
      <c r="E192" s="41"/>
      <c r="F192" s="249" t="s">
        <v>255</v>
      </c>
      <c r="G192" s="41"/>
      <c r="H192" s="41"/>
      <c r="I192" s="250"/>
      <c r="J192" s="41"/>
      <c r="K192" s="41"/>
      <c r="L192" s="45"/>
      <c r="M192" s="251"/>
      <c r="N192" s="252"/>
      <c r="O192" s="92"/>
      <c r="P192" s="92"/>
      <c r="Q192" s="92"/>
      <c r="R192" s="92"/>
      <c r="S192" s="92"/>
      <c r="T192" s="93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172</v>
      </c>
      <c r="AU192" s="18" t="s">
        <v>91</v>
      </c>
    </row>
    <row r="193" s="13" customFormat="1">
      <c r="A193" s="13"/>
      <c r="B193" s="226"/>
      <c r="C193" s="227"/>
      <c r="D193" s="228" t="s">
        <v>153</v>
      </c>
      <c r="E193" s="229" t="s">
        <v>1</v>
      </c>
      <c r="F193" s="230" t="s">
        <v>256</v>
      </c>
      <c r="G193" s="227"/>
      <c r="H193" s="231">
        <v>21.722999999999999</v>
      </c>
      <c r="I193" s="232"/>
      <c r="J193" s="227"/>
      <c r="K193" s="227"/>
      <c r="L193" s="233"/>
      <c r="M193" s="234"/>
      <c r="N193" s="235"/>
      <c r="O193" s="235"/>
      <c r="P193" s="235"/>
      <c r="Q193" s="235"/>
      <c r="R193" s="235"/>
      <c r="S193" s="235"/>
      <c r="T193" s="236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7" t="s">
        <v>153</v>
      </c>
      <c r="AU193" s="237" t="s">
        <v>91</v>
      </c>
      <c r="AV193" s="13" t="s">
        <v>91</v>
      </c>
      <c r="AW193" s="13" t="s">
        <v>36</v>
      </c>
      <c r="AX193" s="13" t="s">
        <v>86</v>
      </c>
      <c r="AY193" s="237" t="s">
        <v>141</v>
      </c>
    </row>
    <row r="194" s="2" customFormat="1" ht="33" customHeight="1">
      <c r="A194" s="39"/>
      <c r="B194" s="40"/>
      <c r="C194" s="213" t="s">
        <v>257</v>
      </c>
      <c r="D194" s="213" t="s">
        <v>146</v>
      </c>
      <c r="E194" s="214" t="s">
        <v>258</v>
      </c>
      <c r="F194" s="215" t="s">
        <v>259</v>
      </c>
      <c r="G194" s="216" t="s">
        <v>149</v>
      </c>
      <c r="H194" s="217">
        <v>4</v>
      </c>
      <c r="I194" s="218"/>
      <c r="J194" s="219">
        <f>ROUND(I194*H194,2)</f>
        <v>0</v>
      </c>
      <c r="K194" s="215" t="s">
        <v>150</v>
      </c>
      <c r="L194" s="45"/>
      <c r="M194" s="220" t="s">
        <v>1</v>
      </c>
      <c r="N194" s="221" t="s">
        <v>47</v>
      </c>
      <c r="O194" s="92"/>
      <c r="P194" s="222">
        <f>O194*H194</f>
        <v>0</v>
      </c>
      <c r="Q194" s="222">
        <v>0.0074999999999999997</v>
      </c>
      <c r="R194" s="222">
        <f>Q194*H194</f>
        <v>0.029999999999999999</v>
      </c>
      <c r="S194" s="222">
        <v>0</v>
      </c>
      <c r="T194" s="223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24" t="s">
        <v>248</v>
      </c>
      <c r="AT194" s="224" t="s">
        <v>146</v>
      </c>
      <c r="AU194" s="224" t="s">
        <v>91</v>
      </c>
      <c r="AY194" s="18" t="s">
        <v>141</v>
      </c>
      <c r="BE194" s="225">
        <f>IF(N194="základní",J194,0)</f>
        <v>0</v>
      </c>
      <c r="BF194" s="225">
        <f>IF(N194="snížená",J194,0)</f>
        <v>0</v>
      </c>
      <c r="BG194" s="225">
        <f>IF(N194="zákl. přenesená",J194,0)</f>
        <v>0</v>
      </c>
      <c r="BH194" s="225">
        <f>IF(N194="sníž. přenesená",J194,0)</f>
        <v>0</v>
      </c>
      <c r="BI194" s="225">
        <f>IF(N194="nulová",J194,0)</f>
        <v>0</v>
      </c>
      <c r="BJ194" s="18" t="s">
        <v>91</v>
      </c>
      <c r="BK194" s="225">
        <f>ROUND(I194*H194,2)</f>
        <v>0</v>
      </c>
      <c r="BL194" s="18" t="s">
        <v>248</v>
      </c>
      <c r="BM194" s="224" t="s">
        <v>260</v>
      </c>
    </row>
    <row r="195" s="13" customFormat="1">
      <c r="A195" s="13"/>
      <c r="B195" s="226"/>
      <c r="C195" s="227"/>
      <c r="D195" s="228" t="s">
        <v>153</v>
      </c>
      <c r="E195" s="229" t="s">
        <v>1</v>
      </c>
      <c r="F195" s="230" t="s">
        <v>261</v>
      </c>
      <c r="G195" s="227"/>
      <c r="H195" s="231">
        <v>4</v>
      </c>
      <c r="I195" s="232"/>
      <c r="J195" s="227"/>
      <c r="K195" s="227"/>
      <c r="L195" s="233"/>
      <c r="M195" s="234"/>
      <c r="N195" s="235"/>
      <c r="O195" s="235"/>
      <c r="P195" s="235"/>
      <c r="Q195" s="235"/>
      <c r="R195" s="235"/>
      <c r="S195" s="235"/>
      <c r="T195" s="236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7" t="s">
        <v>153</v>
      </c>
      <c r="AU195" s="237" t="s">
        <v>91</v>
      </c>
      <c r="AV195" s="13" t="s">
        <v>91</v>
      </c>
      <c r="AW195" s="13" t="s">
        <v>36</v>
      </c>
      <c r="AX195" s="13" t="s">
        <v>86</v>
      </c>
      <c r="AY195" s="237" t="s">
        <v>141</v>
      </c>
    </row>
    <row r="196" s="2" customFormat="1" ht="24.15" customHeight="1">
      <c r="A196" s="39"/>
      <c r="B196" s="40"/>
      <c r="C196" s="253" t="s">
        <v>262</v>
      </c>
      <c r="D196" s="253" t="s">
        <v>263</v>
      </c>
      <c r="E196" s="254" t="s">
        <v>264</v>
      </c>
      <c r="F196" s="255" t="s">
        <v>265</v>
      </c>
      <c r="G196" s="256" t="s">
        <v>149</v>
      </c>
      <c r="H196" s="257">
        <v>4</v>
      </c>
      <c r="I196" s="258"/>
      <c r="J196" s="259">
        <f>ROUND(I196*H196,2)</f>
        <v>0</v>
      </c>
      <c r="K196" s="255" t="s">
        <v>150</v>
      </c>
      <c r="L196" s="260"/>
      <c r="M196" s="261" t="s">
        <v>1</v>
      </c>
      <c r="N196" s="262" t="s">
        <v>47</v>
      </c>
      <c r="O196" s="92"/>
      <c r="P196" s="222">
        <f>O196*H196</f>
        <v>0</v>
      </c>
      <c r="Q196" s="222">
        <v>0.00034000000000000002</v>
      </c>
      <c r="R196" s="222">
        <f>Q196*H196</f>
        <v>0.0013600000000000001</v>
      </c>
      <c r="S196" s="222">
        <v>0</v>
      </c>
      <c r="T196" s="223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24" t="s">
        <v>266</v>
      </c>
      <c r="AT196" s="224" t="s">
        <v>263</v>
      </c>
      <c r="AU196" s="224" t="s">
        <v>91</v>
      </c>
      <c r="AY196" s="18" t="s">
        <v>141</v>
      </c>
      <c r="BE196" s="225">
        <f>IF(N196="základní",J196,0)</f>
        <v>0</v>
      </c>
      <c r="BF196" s="225">
        <f>IF(N196="snížená",J196,0)</f>
        <v>0</v>
      </c>
      <c r="BG196" s="225">
        <f>IF(N196="zákl. přenesená",J196,0)</f>
        <v>0</v>
      </c>
      <c r="BH196" s="225">
        <f>IF(N196="sníž. přenesená",J196,0)</f>
        <v>0</v>
      </c>
      <c r="BI196" s="225">
        <f>IF(N196="nulová",J196,0)</f>
        <v>0</v>
      </c>
      <c r="BJ196" s="18" t="s">
        <v>91</v>
      </c>
      <c r="BK196" s="225">
        <f>ROUND(I196*H196,2)</f>
        <v>0</v>
      </c>
      <c r="BL196" s="18" t="s">
        <v>248</v>
      </c>
      <c r="BM196" s="224" t="s">
        <v>267</v>
      </c>
    </row>
    <row r="197" s="2" customFormat="1" ht="33" customHeight="1">
      <c r="A197" s="39"/>
      <c r="B197" s="40"/>
      <c r="C197" s="213" t="s">
        <v>268</v>
      </c>
      <c r="D197" s="213" t="s">
        <v>146</v>
      </c>
      <c r="E197" s="214" t="s">
        <v>269</v>
      </c>
      <c r="F197" s="215" t="s">
        <v>270</v>
      </c>
      <c r="G197" s="216" t="s">
        <v>149</v>
      </c>
      <c r="H197" s="217">
        <v>4</v>
      </c>
      <c r="I197" s="218"/>
      <c r="J197" s="219">
        <f>ROUND(I197*H197,2)</f>
        <v>0</v>
      </c>
      <c r="K197" s="215" t="s">
        <v>150</v>
      </c>
      <c r="L197" s="45"/>
      <c r="M197" s="220" t="s">
        <v>1</v>
      </c>
      <c r="N197" s="221" t="s">
        <v>47</v>
      </c>
      <c r="O197" s="92"/>
      <c r="P197" s="222">
        <f>O197*H197</f>
        <v>0</v>
      </c>
      <c r="Q197" s="222">
        <v>0.014999999999999999</v>
      </c>
      <c r="R197" s="222">
        <f>Q197*H197</f>
        <v>0.059999999999999998</v>
      </c>
      <c r="S197" s="222">
        <v>0</v>
      </c>
      <c r="T197" s="223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24" t="s">
        <v>248</v>
      </c>
      <c r="AT197" s="224" t="s">
        <v>146</v>
      </c>
      <c r="AU197" s="224" t="s">
        <v>91</v>
      </c>
      <c r="AY197" s="18" t="s">
        <v>141</v>
      </c>
      <c r="BE197" s="225">
        <f>IF(N197="základní",J197,0)</f>
        <v>0</v>
      </c>
      <c r="BF197" s="225">
        <f>IF(N197="snížená",J197,0)</f>
        <v>0</v>
      </c>
      <c r="BG197" s="225">
        <f>IF(N197="zákl. přenesená",J197,0)</f>
        <v>0</v>
      </c>
      <c r="BH197" s="225">
        <f>IF(N197="sníž. přenesená",J197,0)</f>
        <v>0</v>
      </c>
      <c r="BI197" s="225">
        <f>IF(N197="nulová",J197,0)</f>
        <v>0</v>
      </c>
      <c r="BJ197" s="18" t="s">
        <v>91</v>
      </c>
      <c r="BK197" s="225">
        <f>ROUND(I197*H197,2)</f>
        <v>0</v>
      </c>
      <c r="BL197" s="18" t="s">
        <v>248</v>
      </c>
      <c r="BM197" s="224" t="s">
        <v>271</v>
      </c>
    </row>
    <row r="198" s="13" customFormat="1">
      <c r="A198" s="13"/>
      <c r="B198" s="226"/>
      <c r="C198" s="227"/>
      <c r="D198" s="228" t="s">
        <v>153</v>
      </c>
      <c r="E198" s="229" t="s">
        <v>1</v>
      </c>
      <c r="F198" s="230" t="s">
        <v>272</v>
      </c>
      <c r="G198" s="227"/>
      <c r="H198" s="231">
        <v>4</v>
      </c>
      <c r="I198" s="232"/>
      <c r="J198" s="227"/>
      <c r="K198" s="227"/>
      <c r="L198" s="233"/>
      <c r="M198" s="234"/>
      <c r="N198" s="235"/>
      <c r="O198" s="235"/>
      <c r="P198" s="235"/>
      <c r="Q198" s="235"/>
      <c r="R198" s="235"/>
      <c r="S198" s="235"/>
      <c r="T198" s="236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7" t="s">
        <v>153</v>
      </c>
      <c r="AU198" s="237" t="s">
        <v>91</v>
      </c>
      <c r="AV198" s="13" t="s">
        <v>91</v>
      </c>
      <c r="AW198" s="13" t="s">
        <v>36</v>
      </c>
      <c r="AX198" s="13" t="s">
        <v>86</v>
      </c>
      <c r="AY198" s="237" t="s">
        <v>141</v>
      </c>
    </row>
    <row r="199" s="2" customFormat="1" ht="24.15" customHeight="1">
      <c r="A199" s="39"/>
      <c r="B199" s="40"/>
      <c r="C199" s="253" t="s">
        <v>273</v>
      </c>
      <c r="D199" s="253" t="s">
        <v>263</v>
      </c>
      <c r="E199" s="254" t="s">
        <v>274</v>
      </c>
      <c r="F199" s="255" t="s">
        <v>275</v>
      </c>
      <c r="G199" s="256" t="s">
        <v>170</v>
      </c>
      <c r="H199" s="257">
        <v>3.52</v>
      </c>
      <c r="I199" s="258"/>
      <c r="J199" s="259">
        <f>ROUND(I199*H199,2)</f>
        <v>0</v>
      </c>
      <c r="K199" s="255" t="s">
        <v>150</v>
      </c>
      <c r="L199" s="260"/>
      <c r="M199" s="261" t="s">
        <v>1</v>
      </c>
      <c r="N199" s="262" t="s">
        <v>47</v>
      </c>
      <c r="O199" s="92"/>
      <c r="P199" s="222">
        <f>O199*H199</f>
        <v>0</v>
      </c>
      <c r="Q199" s="222">
        <v>0.0019</v>
      </c>
      <c r="R199" s="222">
        <f>Q199*H199</f>
        <v>0.0066880000000000004</v>
      </c>
      <c r="S199" s="222">
        <v>0</v>
      </c>
      <c r="T199" s="223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24" t="s">
        <v>266</v>
      </c>
      <c r="AT199" s="224" t="s">
        <v>263</v>
      </c>
      <c r="AU199" s="224" t="s">
        <v>91</v>
      </c>
      <c r="AY199" s="18" t="s">
        <v>141</v>
      </c>
      <c r="BE199" s="225">
        <f>IF(N199="základní",J199,0)</f>
        <v>0</v>
      </c>
      <c r="BF199" s="225">
        <f>IF(N199="snížená",J199,0)</f>
        <v>0</v>
      </c>
      <c r="BG199" s="225">
        <f>IF(N199="zákl. přenesená",J199,0)</f>
        <v>0</v>
      </c>
      <c r="BH199" s="225">
        <f>IF(N199="sníž. přenesená",J199,0)</f>
        <v>0</v>
      </c>
      <c r="BI199" s="225">
        <f>IF(N199="nulová",J199,0)</f>
        <v>0</v>
      </c>
      <c r="BJ199" s="18" t="s">
        <v>91</v>
      </c>
      <c r="BK199" s="225">
        <f>ROUND(I199*H199,2)</f>
        <v>0</v>
      </c>
      <c r="BL199" s="18" t="s">
        <v>248</v>
      </c>
      <c r="BM199" s="224" t="s">
        <v>276</v>
      </c>
    </row>
    <row r="200" s="13" customFormat="1">
      <c r="A200" s="13"/>
      <c r="B200" s="226"/>
      <c r="C200" s="227"/>
      <c r="D200" s="228" t="s">
        <v>153</v>
      </c>
      <c r="E200" s="227"/>
      <c r="F200" s="230" t="s">
        <v>277</v>
      </c>
      <c r="G200" s="227"/>
      <c r="H200" s="231">
        <v>3.52</v>
      </c>
      <c r="I200" s="232"/>
      <c r="J200" s="227"/>
      <c r="K200" s="227"/>
      <c r="L200" s="233"/>
      <c r="M200" s="234"/>
      <c r="N200" s="235"/>
      <c r="O200" s="235"/>
      <c r="P200" s="235"/>
      <c r="Q200" s="235"/>
      <c r="R200" s="235"/>
      <c r="S200" s="235"/>
      <c r="T200" s="236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7" t="s">
        <v>153</v>
      </c>
      <c r="AU200" s="237" t="s">
        <v>91</v>
      </c>
      <c r="AV200" s="13" t="s">
        <v>91</v>
      </c>
      <c r="AW200" s="13" t="s">
        <v>4</v>
      </c>
      <c r="AX200" s="13" t="s">
        <v>86</v>
      </c>
      <c r="AY200" s="237" t="s">
        <v>141</v>
      </c>
    </row>
    <row r="201" s="2" customFormat="1" ht="37.8" customHeight="1">
      <c r="A201" s="39"/>
      <c r="B201" s="40"/>
      <c r="C201" s="213" t="s">
        <v>278</v>
      </c>
      <c r="D201" s="213" t="s">
        <v>146</v>
      </c>
      <c r="E201" s="214" t="s">
        <v>279</v>
      </c>
      <c r="F201" s="215" t="s">
        <v>280</v>
      </c>
      <c r="G201" s="216" t="s">
        <v>281</v>
      </c>
      <c r="H201" s="217">
        <v>103.36</v>
      </c>
      <c r="I201" s="218"/>
      <c r="J201" s="219">
        <f>ROUND(I201*H201,2)</f>
        <v>0</v>
      </c>
      <c r="K201" s="215" t="s">
        <v>150</v>
      </c>
      <c r="L201" s="45"/>
      <c r="M201" s="220" t="s">
        <v>1</v>
      </c>
      <c r="N201" s="221" t="s">
        <v>47</v>
      </c>
      <c r="O201" s="92"/>
      <c r="P201" s="222">
        <f>O201*H201</f>
        <v>0</v>
      </c>
      <c r="Q201" s="222">
        <v>0.00115</v>
      </c>
      <c r="R201" s="222">
        <f>Q201*H201</f>
        <v>0.118864</v>
      </c>
      <c r="S201" s="222">
        <v>0</v>
      </c>
      <c r="T201" s="223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24" t="s">
        <v>248</v>
      </c>
      <c r="AT201" s="224" t="s">
        <v>146</v>
      </c>
      <c r="AU201" s="224" t="s">
        <v>91</v>
      </c>
      <c r="AY201" s="18" t="s">
        <v>141</v>
      </c>
      <c r="BE201" s="225">
        <f>IF(N201="základní",J201,0)</f>
        <v>0</v>
      </c>
      <c r="BF201" s="225">
        <f>IF(N201="snížená",J201,0)</f>
        <v>0</v>
      </c>
      <c r="BG201" s="225">
        <f>IF(N201="zákl. přenesená",J201,0)</f>
        <v>0</v>
      </c>
      <c r="BH201" s="225">
        <f>IF(N201="sníž. přenesená",J201,0)</f>
        <v>0</v>
      </c>
      <c r="BI201" s="225">
        <f>IF(N201="nulová",J201,0)</f>
        <v>0</v>
      </c>
      <c r="BJ201" s="18" t="s">
        <v>91</v>
      </c>
      <c r="BK201" s="225">
        <f>ROUND(I201*H201,2)</f>
        <v>0</v>
      </c>
      <c r="BL201" s="18" t="s">
        <v>248</v>
      </c>
      <c r="BM201" s="224" t="s">
        <v>282</v>
      </c>
    </row>
    <row r="202" s="13" customFormat="1">
      <c r="A202" s="13"/>
      <c r="B202" s="226"/>
      <c r="C202" s="227"/>
      <c r="D202" s="228" t="s">
        <v>153</v>
      </c>
      <c r="E202" s="229" t="s">
        <v>1</v>
      </c>
      <c r="F202" s="230" t="s">
        <v>283</v>
      </c>
      <c r="G202" s="227"/>
      <c r="H202" s="231">
        <v>82.200000000000003</v>
      </c>
      <c r="I202" s="232"/>
      <c r="J202" s="227"/>
      <c r="K202" s="227"/>
      <c r="L202" s="233"/>
      <c r="M202" s="234"/>
      <c r="N202" s="235"/>
      <c r="O202" s="235"/>
      <c r="P202" s="235"/>
      <c r="Q202" s="235"/>
      <c r="R202" s="235"/>
      <c r="S202" s="235"/>
      <c r="T202" s="236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7" t="s">
        <v>153</v>
      </c>
      <c r="AU202" s="237" t="s">
        <v>91</v>
      </c>
      <c r="AV202" s="13" t="s">
        <v>91</v>
      </c>
      <c r="AW202" s="13" t="s">
        <v>36</v>
      </c>
      <c r="AX202" s="13" t="s">
        <v>81</v>
      </c>
      <c r="AY202" s="237" t="s">
        <v>141</v>
      </c>
    </row>
    <row r="203" s="13" customFormat="1">
      <c r="A203" s="13"/>
      <c r="B203" s="226"/>
      <c r="C203" s="227"/>
      <c r="D203" s="228" t="s">
        <v>153</v>
      </c>
      <c r="E203" s="229" t="s">
        <v>1</v>
      </c>
      <c r="F203" s="230" t="s">
        <v>284</v>
      </c>
      <c r="G203" s="227"/>
      <c r="H203" s="231">
        <v>14.960000000000001</v>
      </c>
      <c r="I203" s="232"/>
      <c r="J203" s="227"/>
      <c r="K203" s="227"/>
      <c r="L203" s="233"/>
      <c r="M203" s="234"/>
      <c r="N203" s="235"/>
      <c r="O203" s="235"/>
      <c r="P203" s="235"/>
      <c r="Q203" s="235"/>
      <c r="R203" s="235"/>
      <c r="S203" s="235"/>
      <c r="T203" s="236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7" t="s">
        <v>153</v>
      </c>
      <c r="AU203" s="237" t="s">
        <v>91</v>
      </c>
      <c r="AV203" s="13" t="s">
        <v>91</v>
      </c>
      <c r="AW203" s="13" t="s">
        <v>36</v>
      </c>
      <c r="AX203" s="13" t="s">
        <v>81</v>
      </c>
      <c r="AY203" s="237" t="s">
        <v>141</v>
      </c>
    </row>
    <row r="204" s="13" customFormat="1">
      <c r="A204" s="13"/>
      <c r="B204" s="226"/>
      <c r="C204" s="227"/>
      <c r="D204" s="228" t="s">
        <v>153</v>
      </c>
      <c r="E204" s="229" t="s">
        <v>1</v>
      </c>
      <c r="F204" s="230" t="s">
        <v>285</v>
      </c>
      <c r="G204" s="227"/>
      <c r="H204" s="231">
        <v>2</v>
      </c>
      <c r="I204" s="232"/>
      <c r="J204" s="227"/>
      <c r="K204" s="227"/>
      <c r="L204" s="233"/>
      <c r="M204" s="234"/>
      <c r="N204" s="235"/>
      <c r="O204" s="235"/>
      <c r="P204" s="235"/>
      <c r="Q204" s="235"/>
      <c r="R204" s="235"/>
      <c r="S204" s="235"/>
      <c r="T204" s="236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7" t="s">
        <v>153</v>
      </c>
      <c r="AU204" s="237" t="s">
        <v>91</v>
      </c>
      <c r="AV204" s="13" t="s">
        <v>91</v>
      </c>
      <c r="AW204" s="13" t="s">
        <v>36</v>
      </c>
      <c r="AX204" s="13" t="s">
        <v>81</v>
      </c>
      <c r="AY204" s="237" t="s">
        <v>141</v>
      </c>
    </row>
    <row r="205" s="13" customFormat="1">
      <c r="A205" s="13"/>
      <c r="B205" s="226"/>
      <c r="C205" s="227"/>
      <c r="D205" s="228" t="s">
        <v>153</v>
      </c>
      <c r="E205" s="229" t="s">
        <v>1</v>
      </c>
      <c r="F205" s="230" t="s">
        <v>286</v>
      </c>
      <c r="G205" s="227"/>
      <c r="H205" s="231">
        <v>4.2000000000000002</v>
      </c>
      <c r="I205" s="232"/>
      <c r="J205" s="227"/>
      <c r="K205" s="227"/>
      <c r="L205" s="233"/>
      <c r="M205" s="234"/>
      <c r="N205" s="235"/>
      <c r="O205" s="235"/>
      <c r="P205" s="235"/>
      <c r="Q205" s="235"/>
      <c r="R205" s="235"/>
      <c r="S205" s="235"/>
      <c r="T205" s="236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7" t="s">
        <v>153</v>
      </c>
      <c r="AU205" s="237" t="s">
        <v>91</v>
      </c>
      <c r="AV205" s="13" t="s">
        <v>91</v>
      </c>
      <c r="AW205" s="13" t="s">
        <v>36</v>
      </c>
      <c r="AX205" s="13" t="s">
        <v>81</v>
      </c>
      <c r="AY205" s="237" t="s">
        <v>141</v>
      </c>
    </row>
    <row r="206" s="14" customFormat="1">
      <c r="A206" s="14"/>
      <c r="B206" s="238"/>
      <c r="C206" s="239"/>
      <c r="D206" s="228" t="s">
        <v>153</v>
      </c>
      <c r="E206" s="240" t="s">
        <v>1</v>
      </c>
      <c r="F206" s="241" t="s">
        <v>155</v>
      </c>
      <c r="G206" s="239"/>
      <c r="H206" s="242">
        <v>103.36</v>
      </c>
      <c r="I206" s="243"/>
      <c r="J206" s="239"/>
      <c r="K206" s="239"/>
      <c r="L206" s="244"/>
      <c r="M206" s="245"/>
      <c r="N206" s="246"/>
      <c r="O206" s="246"/>
      <c r="P206" s="246"/>
      <c r="Q206" s="246"/>
      <c r="R206" s="246"/>
      <c r="S206" s="246"/>
      <c r="T206" s="247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8" t="s">
        <v>153</v>
      </c>
      <c r="AU206" s="248" t="s">
        <v>91</v>
      </c>
      <c r="AV206" s="14" t="s">
        <v>142</v>
      </c>
      <c r="AW206" s="14" t="s">
        <v>36</v>
      </c>
      <c r="AX206" s="14" t="s">
        <v>86</v>
      </c>
      <c r="AY206" s="248" t="s">
        <v>141</v>
      </c>
    </row>
    <row r="207" s="2" customFormat="1" ht="37.8" customHeight="1">
      <c r="A207" s="39"/>
      <c r="B207" s="40"/>
      <c r="C207" s="213" t="s">
        <v>287</v>
      </c>
      <c r="D207" s="213" t="s">
        <v>146</v>
      </c>
      <c r="E207" s="214" t="s">
        <v>288</v>
      </c>
      <c r="F207" s="215" t="s">
        <v>289</v>
      </c>
      <c r="G207" s="216" t="s">
        <v>281</v>
      </c>
      <c r="H207" s="217">
        <v>111.76000000000001</v>
      </c>
      <c r="I207" s="218"/>
      <c r="J207" s="219">
        <f>ROUND(I207*H207,2)</f>
        <v>0</v>
      </c>
      <c r="K207" s="215" t="s">
        <v>150</v>
      </c>
      <c r="L207" s="45"/>
      <c r="M207" s="220" t="s">
        <v>1</v>
      </c>
      <c r="N207" s="221" t="s">
        <v>47</v>
      </c>
      <c r="O207" s="92"/>
      <c r="P207" s="222">
        <f>O207*H207</f>
        <v>0</v>
      </c>
      <c r="Q207" s="222">
        <v>0.00063000000000000003</v>
      </c>
      <c r="R207" s="222">
        <f>Q207*H207</f>
        <v>0.070408800000000007</v>
      </c>
      <c r="S207" s="222">
        <v>0</v>
      </c>
      <c r="T207" s="223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24" t="s">
        <v>248</v>
      </c>
      <c r="AT207" s="224" t="s">
        <v>146</v>
      </c>
      <c r="AU207" s="224" t="s">
        <v>91</v>
      </c>
      <c r="AY207" s="18" t="s">
        <v>141</v>
      </c>
      <c r="BE207" s="225">
        <f>IF(N207="základní",J207,0)</f>
        <v>0</v>
      </c>
      <c r="BF207" s="225">
        <f>IF(N207="snížená",J207,0)</f>
        <v>0</v>
      </c>
      <c r="BG207" s="225">
        <f>IF(N207="zákl. přenesená",J207,0)</f>
        <v>0</v>
      </c>
      <c r="BH207" s="225">
        <f>IF(N207="sníž. přenesená",J207,0)</f>
        <v>0</v>
      </c>
      <c r="BI207" s="225">
        <f>IF(N207="nulová",J207,0)</f>
        <v>0</v>
      </c>
      <c r="BJ207" s="18" t="s">
        <v>91</v>
      </c>
      <c r="BK207" s="225">
        <f>ROUND(I207*H207,2)</f>
        <v>0</v>
      </c>
      <c r="BL207" s="18" t="s">
        <v>248</v>
      </c>
      <c r="BM207" s="224" t="s">
        <v>290</v>
      </c>
    </row>
    <row r="208" s="13" customFormat="1">
      <c r="A208" s="13"/>
      <c r="B208" s="226"/>
      <c r="C208" s="227"/>
      <c r="D208" s="228" t="s">
        <v>153</v>
      </c>
      <c r="E208" s="229" t="s">
        <v>1</v>
      </c>
      <c r="F208" s="230" t="s">
        <v>283</v>
      </c>
      <c r="G208" s="227"/>
      <c r="H208" s="231">
        <v>82.200000000000003</v>
      </c>
      <c r="I208" s="232"/>
      <c r="J208" s="227"/>
      <c r="K208" s="227"/>
      <c r="L208" s="233"/>
      <c r="M208" s="234"/>
      <c r="N208" s="235"/>
      <c r="O208" s="235"/>
      <c r="P208" s="235"/>
      <c r="Q208" s="235"/>
      <c r="R208" s="235"/>
      <c r="S208" s="235"/>
      <c r="T208" s="236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7" t="s">
        <v>153</v>
      </c>
      <c r="AU208" s="237" t="s">
        <v>91</v>
      </c>
      <c r="AV208" s="13" t="s">
        <v>91</v>
      </c>
      <c r="AW208" s="13" t="s">
        <v>36</v>
      </c>
      <c r="AX208" s="13" t="s">
        <v>81</v>
      </c>
      <c r="AY208" s="237" t="s">
        <v>141</v>
      </c>
    </row>
    <row r="209" s="13" customFormat="1">
      <c r="A209" s="13"/>
      <c r="B209" s="226"/>
      <c r="C209" s="227"/>
      <c r="D209" s="228" t="s">
        <v>153</v>
      </c>
      <c r="E209" s="229" t="s">
        <v>1</v>
      </c>
      <c r="F209" s="230" t="s">
        <v>284</v>
      </c>
      <c r="G209" s="227"/>
      <c r="H209" s="231">
        <v>14.960000000000001</v>
      </c>
      <c r="I209" s="232"/>
      <c r="J209" s="227"/>
      <c r="K209" s="227"/>
      <c r="L209" s="233"/>
      <c r="M209" s="234"/>
      <c r="N209" s="235"/>
      <c r="O209" s="235"/>
      <c r="P209" s="235"/>
      <c r="Q209" s="235"/>
      <c r="R209" s="235"/>
      <c r="S209" s="235"/>
      <c r="T209" s="236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7" t="s">
        <v>153</v>
      </c>
      <c r="AU209" s="237" t="s">
        <v>91</v>
      </c>
      <c r="AV209" s="13" t="s">
        <v>91</v>
      </c>
      <c r="AW209" s="13" t="s">
        <v>36</v>
      </c>
      <c r="AX209" s="13" t="s">
        <v>81</v>
      </c>
      <c r="AY209" s="237" t="s">
        <v>141</v>
      </c>
    </row>
    <row r="210" s="13" customFormat="1">
      <c r="A210" s="13"/>
      <c r="B210" s="226"/>
      <c r="C210" s="227"/>
      <c r="D210" s="228" t="s">
        <v>153</v>
      </c>
      <c r="E210" s="229" t="s">
        <v>1</v>
      </c>
      <c r="F210" s="230" t="s">
        <v>285</v>
      </c>
      <c r="G210" s="227"/>
      <c r="H210" s="231">
        <v>2</v>
      </c>
      <c r="I210" s="232"/>
      <c r="J210" s="227"/>
      <c r="K210" s="227"/>
      <c r="L210" s="233"/>
      <c r="M210" s="234"/>
      <c r="N210" s="235"/>
      <c r="O210" s="235"/>
      <c r="P210" s="235"/>
      <c r="Q210" s="235"/>
      <c r="R210" s="235"/>
      <c r="S210" s="235"/>
      <c r="T210" s="236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7" t="s">
        <v>153</v>
      </c>
      <c r="AU210" s="237" t="s">
        <v>91</v>
      </c>
      <c r="AV210" s="13" t="s">
        <v>91</v>
      </c>
      <c r="AW210" s="13" t="s">
        <v>36</v>
      </c>
      <c r="AX210" s="13" t="s">
        <v>81</v>
      </c>
      <c r="AY210" s="237" t="s">
        <v>141</v>
      </c>
    </row>
    <row r="211" s="13" customFormat="1">
      <c r="A211" s="13"/>
      <c r="B211" s="226"/>
      <c r="C211" s="227"/>
      <c r="D211" s="228" t="s">
        <v>153</v>
      </c>
      <c r="E211" s="229" t="s">
        <v>1</v>
      </c>
      <c r="F211" s="230" t="s">
        <v>291</v>
      </c>
      <c r="G211" s="227"/>
      <c r="H211" s="231">
        <v>8.4000000000000004</v>
      </c>
      <c r="I211" s="232"/>
      <c r="J211" s="227"/>
      <c r="K211" s="227"/>
      <c r="L211" s="233"/>
      <c r="M211" s="234"/>
      <c r="N211" s="235"/>
      <c r="O211" s="235"/>
      <c r="P211" s="235"/>
      <c r="Q211" s="235"/>
      <c r="R211" s="235"/>
      <c r="S211" s="235"/>
      <c r="T211" s="236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7" t="s">
        <v>153</v>
      </c>
      <c r="AU211" s="237" t="s">
        <v>91</v>
      </c>
      <c r="AV211" s="13" t="s">
        <v>91</v>
      </c>
      <c r="AW211" s="13" t="s">
        <v>36</v>
      </c>
      <c r="AX211" s="13" t="s">
        <v>81</v>
      </c>
      <c r="AY211" s="237" t="s">
        <v>141</v>
      </c>
    </row>
    <row r="212" s="13" customFormat="1">
      <c r="A212" s="13"/>
      <c r="B212" s="226"/>
      <c r="C212" s="227"/>
      <c r="D212" s="228" t="s">
        <v>153</v>
      </c>
      <c r="E212" s="229" t="s">
        <v>1</v>
      </c>
      <c r="F212" s="230" t="s">
        <v>292</v>
      </c>
      <c r="G212" s="227"/>
      <c r="H212" s="231">
        <v>4.2000000000000002</v>
      </c>
      <c r="I212" s="232"/>
      <c r="J212" s="227"/>
      <c r="K212" s="227"/>
      <c r="L212" s="233"/>
      <c r="M212" s="234"/>
      <c r="N212" s="235"/>
      <c r="O212" s="235"/>
      <c r="P212" s="235"/>
      <c r="Q212" s="235"/>
      <c r="R212" s="235"/>
      <c r="S212" s="235"/>
      <c r="T212" s="236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7" t="s">
        <v>153</v>
      </c>
      <c r="AU212" s="237" t="s">
        <v>91</v>
      </c>
      <c r="AV212" s="13" t="s">
        <v>91</v>
      </c>
      <c r="AW212" s="13" t="s">
        <v>36</v>
      </c>
      <c r="AX212" s="13" t="s">
        <v>81</v>
      </c>
      <c r="AY212" s="237" t="s">
        <v>141</v>
      </c>
    </row>
    <row r="213" s="14" customFormat="1">
      <c r="A213" s="14"/>
      <c r="B213" s="238"/>
      <c r="C213" s="239"/>
      <c r="D213" s="228" t="s">
        <v>153</v>
      </c>
      <c r="E213" s="240" t="s">
        <v>1</v>
      </c>
      <c r="F213" s="241" t="s">
        <v>155</v>
      </c>
      <c r="G213" s="239"/>
      <c r="H213" s="242">
        <v>111.76000000000001</v>
      </c>
      <c r="I213" s="243"/>
      <c r="J213" s="239"/>
      <c r="K213" s="239"/>
      <c r="L213" s="244"/>
      <c r="M213" s="245"/>
      <c r="N213" s="246"/>
      <c r="O213" s="246"/>
      <c r="P213" s="246"/>
      <c r="Q213" s="246"/>
      <c r="R213" s="246"/>
      <c r="S213" s="246"/>
      <c r="T213" s="247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8" t="s">
        <v>153</v>
      </c>
      <c r="AU213" s="248" t="s">
        <v>91</v>
      </c>
      <c r="AV213" s="14" t="s">
        <v>142</v>
      </c>
      <c r="AW213" s="14" t="s">
        <v>36</v>
      </c>
      <c r="AX213" s="14" t="s">
        <v>86</v>
      </c>
      <c r="AY213" s="248" t="s">
        <v>141</v>
      </c>
    </row>
    <row r="214" s="2" customFormat="1" ht="37.8" customHeight="1">
      <c r="A214" s="39"/>
      <c r="B214" s="40"/>
      <c r="C214" s="213" t="s">
        <v>293</v>
      </c>
      <c r="D214" s="213" t="s">
        <v>146</v>
      </c>
      <c r="E214" s="214" t="s">
        <v>294</v>
      </c>
      <c r="F214" s="215" t="s">
        <v>295</v>
      </c>
      <c r="G214" s="216" t="s">
        <v>281</v>
      </c>
      <c r="H214" s="217">
        <v>4.2000000000000002</v>
      </c>
      <c r="I214" s="218"/>
      <c r="J214" s="219">
        <f>ROUND(I214*H214,2)</f>
        <v>0</v>
      </c>
      <c r="K214" s="215" t="s">
        <v>150</v>
      </c>
      <c r="L214" s="45"/>
      <c r="M214" s="220" t="s">
        <v>1</v>
      </c>
      <c r="N214" s="221" t="s">
        <v>47</v>
      </c>
      <c r="O214" s="92"/>
      <c r="P214" s="222">
        <f>O214*H214</f>
        <v>0</v>
      </c>
      <c r="Q214" s="222">
        <v>0.00044999999999999999</v>
      </c>
      <c r="R214" s="222">
        <f>Q214*H214</f>
        <v>0.00189</v>
      </c>
      <c r="S214" s="222">
        <v>0</v>
      </c>
      <c r="T214" s="223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24" t="s">
        <v>248</v>
      </c>
      <c r="AT214" s="224" t="s">
        <v>146</v>
      </c>
      <c r="AU214" s="224" t="s">
        <v>91</v>
      </c>
      <c r="AY214" s="18" t="s">
        <v>141</v>
      </c>
      <c r="BE214" s="225">
        <f>IF(N214="základní",J214,0)</f>
        <v>0</v>
      </c>
      <c r="BF214" s="225">
        <f>IF(N214="snížená",J214,0)</f>
        <v>0</v>
      </c>
      <c r="BG214" s="225">
        <f>IF(N214="zákl. přenesená",J214,0)</f>
        <v>0</v>
      </c>
      <c r="BH214" s="225">
        <f>IF(N214="sníž. přenesená",J214,0)</f>
        <v>0</v>
      </c>
      <c r="BI214" s="225">
        <f>IF(N214="nulová",J214,0)</f>
        <v>0</v>
      </c>
      <c r="BJ214" s="18" t="s">
        <v>91</v>
      </c>
      <c r="BK214" s="225">
        <f>ROUND(I214*H214,2)</f>
        <v>0</v>
      </c>
      <c r="BL214" s="18" t="s">
        <v>248</v>
      </c>
      <c r="BM214" s="224" t="s">
        <v>296</v>
      </c>
    </row>
    <row r="215" s="13" customFormat="1">
      <c r="A215" s="13"/>
      <c r="B215" s="226"/>
      <c r="C215" s="227"/>
      <c r="D215" s="228" t="s">
        <v>153</v>
      </c>
      <c r="E215" s="229" t="s">
        <v>1</v>
      </c>
      <c r="F215" s="230" t="s">
        <v>292</v>
      </c>
      <c r="G215" s="227"/>
      <c r="H215" s="231">
        <v>4.2000000000000002</v>
      </c>
      <c r="I215" s="232"/>
      <c r="J215" s="227"/>
      <c r="K215" s="227"/>
      <c r="L215" s="233"/>
      <c r="M215" s="234"/>
      <c r="N215" s="235"/>
      <c r="O215" s="235"/>
      <c r="P215" s="235"/>
      <c r="Q215" s="235"/>
      <c r="R215" s="235"/>
      <c r="S215" s="235"/>
      <c r="T215" s="236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7" t="s">
        <v>153</v>
      </c>
      <c r="AU215" s="237" t="s">
        <v>91</v>
      </c>
      <c r="AV215" s="13" t="s">
        <v>91</v>
      </c>
      <c r="AW215" s="13" t="s">
        <v>36</v>
      </c>
      <c r="AX215" s="13" t="s">
        <v>81</v>
      </c>
      <c r="AY215" s="237" t="s">
        <v>141</v>
      </c>
    </row>
    <row r="216" s="14" customFormat="1">
      <c r="A216" s="14"/>
      <c r="B216" s="238"/>
      <c r="C216" s="239"/>
      <c r="D216" s="228" t="s">
        <v>153</v>
      </c>
      <c r="E216" s="240" t="s">
        <v>1</v>
      </c>
      <c r="F216" s="241" t="s">
        <v>155</v>
      </c>
      <c r="G216" s="239"/>
      <c r="H216" s="242">
        <v>4.2000000000000002</v>
      </c>
      <c r="I216" s="243"/>
      <c r="J216" s="239"/>
      <c r="K216" s="239"/>
      <c r="L216" s="244"/>
      <c r="M216" s="245"/>
      <c r="N216" s="246"/>
      <c r="O216" s="246"/>
      <c r="P216" s="246"/>
      <c r="Q216" s="246"/>
      <c r="R216" s="246"/>
      <c r="S216" s="246"/>
      <c r="T216" s="247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8" t="s">
        <v>153</v>
      </c>
      <c r="AU216" s="248" t="s">
        <v>91</v>
      </c>
      <c r="AV216" s="14" t="s">
        <v>142</v>
      </c>
      <c r="AW216" s="14" t="s">
        <v>36</v>
      </c>
      <c r="AX216" s="14" t="s">
        <v>86</v>
      </c>
      <c r="AY216" s="248" t="s">
        <v>141</v>
      </c>
    </row>
    <row r="217" s="2" customFormat="1" ht="33" customHeight="1">
      <c r="A217" s="39"/>
      <c r="B217" s="40"/>
      <c r="C217" s="213" t="s">
        <v>297</v>
      </c>
      <c r="D217" s="213" t="s">
        <v>146</v>
      </c>
      <c r="E217" s="214" t="s">
        <v>298</v>
      </c>
      <c r="F217" s="215" t="s">
        <v>299</v>
      </c>
      <c r="G217" s="216" t="s">
        <v>170</v>
      </c>
      <c r="H217" s="217">
        <v>43.064999999999998</v>
      </c>
      <c r="I217" s="218"/>
      <c r="J217" s="219">
        <f>ROUND(I217*H217,2)</f>
        <v>0</v>
      </c>
      <c r="K217" s="215" t="s">
        <v>150</v>
      </c>
      <c r="L217" s="45"/>
      <c r="M217" s="220" t="s">
        <v>1</v>
      </c>
      <c r="N217" s="221" t="s">
        <v>47</v>
      </c>
      <c r="O217" s="92"/>
      <c r="P217" s="222">
        <f>O217*H217</f>
        <v>0</v>
      </c>
      <c r="Q217" s="222">
        <v>0.01087</v>
      </c>
      <c r="R217" s="222">
        <f>Q217*H217</f>
        <v>0.46811654999999996</v>
      </c>
      <c r="S217" s="222">
        <v>0</v>
      </c>
      <c r="T217" s="223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24" t="s">
        <v>248</v>
      </c>
      <c r="AT217" s="224" t="s">
        <v>146</v>
      </c>
      <c r="AU217" s="224" t="s">
        <v>91</v>
      </c>
      <c r="AY217" s="18" t="s">
        <v>141</v>
      </c>
      <c r="BE217" s="225">
        <f>IF(N217="základní",J217,0)</f>
        <v>0</v>
      </c>
      <c r="BF217" s="225">
        <f>IF(N217="snížená",J217,0)</f>
        <v>0</v>
      </c>
      <c r="BG217" s="225">
        <f>IF(N217="zákl. přenesená",J217,0)</f>
        <v>0</v>
      </c>
      <c r="BH217" s="225">
        <f>IF(N217="sníž. přenesená",J217,0)</f>
        <v>0</v>
      </c>
      <c r="BI217" s="225">
        <f>IF(N217="nulová",J217,0)</f>
        <v>0</v>
      </c>
      <c r="BJ217" s="18" t="s">
        <v>91</v>
      </c>
      <c r="BK217" s="225">
        <f>ROUND(I217*H217,2)</f>
        <v>0</v>
      </c>
      <c r="BL217" s="18" t="s">
        <v>248</v>
      </c>
      <c r="BM217" s="224" t="s">
        <v>300</v>
      </c>
    </row>
    <row r="218" s="13" customFormat="1">
      <c r="A218" s="13"/>
      <c r="B218" s="226"/>
      <c r="C218" s="227"/>
      <c r="D218" s="228" t="s">
        <v>153</v>
      </c>
      <c r="E218" s="229" t="s">
        <v>1</v>
      </c>
      <c r="F218" s="230" t="s">
        <v>301</v>
      </c>
      <c r="G218" s="227"/>
      <c r="H218" s="231">
        <v>43.064999999999998</v>
      </c>
      <c r="I218" s="232"/>
      <c r="J218" s="227"/>
      <c r="K218" s="227"/>
      <c r="L218" s="233"/>
      <c r="M218" s="234"/>
      <c r="N218" s="235"/>
      <c r="O218" s="235"/>
      <c r="P218" s="235"/>
      <c r="Q218" s="235"/>
      <c r="R218" s="235"/>
      <c r="S218" s="235"/>
      <c r="T218" s="236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7" t="s">
        <v>153</v>
      </c>
      <c r="AU218" s="237" t="s">
        <v>91</v>
      </c>
      <c r="AV218" s="13" t="s">
        <v>91</v>
      </c>
      <c r="AW218" s="13" t="s">
        <v>36</v>
      </c>
      <c r="AX218" s="13" t="s">
        <v>86</v>
      </c>
      <c r="AY218" s="237" t="s">
        <v>141</v>
      </c>
    </row>
    <row r="219" s="2" customFormat="1" ht="44.25" customHeight="1">
      <c r="A219" s="39"/>
      <c r="B219" s="40"/>
      <c r="C219" s="213" t="s">
        <v>302</v>
      </c>
      <c r="D219" s="213" t="s">
        <v>146</v>
      </c>
      <c r="E219" s="214" t="s">
        <v>303</v>
      </c>
      <c r="F219" s="215" t="s">
        <v>304</v>
      </c>
      <c r="G219" s="216" t="s">
        <v>170</v>
      </c>
      <c r="H219" s="217">
        <v>320.52499999999998</v>
      </c>
      <c r="I219" s="218"/>
      <c r="J219" s="219">
        <f>ROUND(I219*H219,2)</f>
        <v>0</v>
      </c>
      <c r="K219" s="215" t="s">
        <v>1</v>
      </c>
      <c r="L219" s="45"/>
      <c r="M219" s="220" t="s">
        <v>1</v>
      </c>
      <c r="N219" s="221" t="s">
        <v>47</v>
      </c>
      <c r="O219" s="92"/>
      <c r="P219" s="222">
        <f>O219*H219</f>
        <v>0</v>
      </c>
      <c r="Q219" s="222">
        <v>0.00014999999999999999</v>
      </c>
      <c r="R219" s="222">
        <f>Q219*H219</f>
        <v>0.04807874999999999</v>
      </c>
      <c r="S219" s="222">
        <v>0</v>
      </c>
      <c r="T219" s="223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24" t="s">
        <v>248</v>
      </c>
      <c r="AT219" s="224" t="s">
        <v>146</v>
      </c>
      <c r="AU219" s="224" t="s">
        <v>91</v>
      </c>
      <c r="AY219" s="18" t="s">
        <v>141</v>
      </c>
      <c r="BE219" s="225">
        <f>IF(N219="základní",J219,0)</f>
        <v>0</v>
      </c>
      <c r="BF219" s="225">
        <f>IF(N219="snížená",J219,0)</f>
        <v>0</v>
      </c>
      <c r="BG219" s="225">
        <f>IF(N219="zákl. přenesená",J219,0)</f>
        <v>0</v>
      </c>
      <c r="BH219" s="225">
        <f>IF(N219="sníž. přenesená",J219,0)</f>
        <v>0</v>
      </c>
      <c r="BI219" s="225">
        <f>IF(N219="nulová",J219,0)</f>
        <v>0</v>
      </c>
      <c r="BJ219" s="18" t="s">
        <v>91</v>
      </c>
      <c r="BK219" s="225">
        <f>ROUND(I219*H219,2)</f>
        <v>0</v>
      </c>
      <c r="BL219" s="18" t="s">
        <v>248</v>
      </c>
      <c r="BM219" s="224" t="s">
        <v>305</v>
      </c>
    </row>
    <row r="220" s="2" customFormat="1">
      <c r="A220" s="39"/>
      <c r="B220" s="40"/>
      <c r="C220" s="41"/>
      <c r="D220" s="228" t="s">
        <v>172</v>
      </c>
      <c r="E220" s="41"/>
      <c r="F220" s="249" t="s">
        <v>255</v>
      </c>
      <c r="G220" s="41"/>
      <c r="H220" s="41"/>
      <c r="I220" s="250"/>
      <c r="J220" s="41"/>
      <c r="K220" s="41"/>
      <c r="L220" s="45"/>
      <c r="M220" s="251"/>
      <c r="N220" s="252"/>
      <c r="O220" s="92"/>
      <c r="P220" s="92"/>
      <c r="Q220" s="92"/>
      <c r="R220" s="92"/>
      <c r="S220" s="92"/>
      <c r="T220" s="93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172</v>
      </c>
      <c r="AU220" s="18" t="s">
        <v>91</v>
      </c>
    </row>
    <row r="221" s="15" customFormat="1">
      <c r="A221" s="15"/>
      <c r="B221" s="263"/>
      <c r="C221" s="264"/>
      <c r="D221" s="228" t="s">
        <v>153</v>
      </c>
      <c r="E221" s="265" t="s">
        <v>1</v>
      </c>
      <c r="F221" s="266" t="s">
        <v>306</v>
      </c>
      <c r="G221" s="264"/>
      <c r="H221" s="265" t="s">
        <v>1</v>
      </c>
      <c r="I221" s="267"/>
      <c r="J221" s="264"/>
      <c r="K221" s="264"/>
      <c r="L221" s="268"/>
      <c r="M221" s="269"/>
      <c r="N221" s="270"/>
      <c r="O221" s="270"/>
      <c r="P221" s="270"/>
      <c r="Q221" s="270"/>
      <c r="R221" s="270"/>
      <c r="S221" s="270"/>
      <c r="T221" s="271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72" t="s">
        <v>153</v>
      </c>
      <c r="AU221" s="272" t="s">
        <v>91</v>
      </c>
      <c r="AV221" s="15" t="s">
        <v>86</v>
      </c>
      <c r="AW221" s="15" t="s">
        <v>36</v>
      </c>
      <c r="AX221" s="15" t="s">
        <v>81</v>
      </c>
      <c r="AY221" s="272" t="s">
        <v>141</v>
      </c>
    </row>
    <row r="222" s="13" customFormat="1">
      <c r="A222" s="13"/>
      <c r="B222" s="226"/>
      <c r="C222" s="227"/>
      <c r="D222" s="228" t="s">
        <v>153</v>
      </c>
      <c r="E222" s="229" t="s">
        <v>1</v>
      </c>
      <c r="F222" s="230" t="s">
        <v>307</v>
      </c>
      <c r="G222" s="227"/>
      <c r="H222" s="231">
        <v>371.50299999999999</v>
      </c>
      <c r="I222" s="232"/>
      <c r="J222" s="227"/>
      <c r="K222" s="227"/>
      <c r="L222" s="233"/>
      <c r="M222" s="234"/>
      <c r="N222" s="235"/>
      <c r="O222" s="235"/>
      <c r="P222" s="235"/>
      <c r="Q222" s="235"/>
      <c r="R222" s="235"/>
      <c r="S222" s="235"/>
      <c r="T222" s="236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7" t="s">
        <v>153</v>
      </c>
      <c r="AU222" s="237" t="s">
        <v>91</v>
      </c>
      <c r="AV222" s="13" t="s">
        <v>91</v>
      </c>
      <c r="AW222" s="13" t="s">
        <v>36</v>
      </c>
      <c r="AX222" s="13" t="s">
        <v>81</v>
      </c>
      <c r="AY222" s="237" t="s">
        <v>141</v>
      </c>
    </row>
    <row r="223" s="13" customFormat="1">
      <c r="A223" s="13"/>
      <c r="B223" s="226"/>
      <c r="C223" s="227"/>
      <c r="D223" s="228" t="s">
        <v>153</v>
      </c>
      <c r="E223" s="229" t="s">
        <v>1</v>
      </c>
      <c r="F223" s="230" t="s">
        <v>308</v>
      </c>
      <c r="G223" s="227"/>
      <c r="H223" s="231">
        <v>-7.1150000000000002</v>
      </c>
      <c r="I223" s="232"/>
      <c r="J223" s="227"/>
      <c r="K223" s="227"/>
      <c r="L223" s="233"/>
      <c r="M223" s="234"/>
      <c r="N223" s="235"/>
      <c r="O223" s="235"/>
      <c r="P223" s="235"/>
      <c r="Q223" s="235"/>
      <c r="R223" s="235"/>
      <c r="S223" s="235"/>
      <c r="T223" s="236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7" t="s">
        <v>153</v>
      </c>
      <c r="AU223" s="237" t="s">
        <v>91</v>
      </c>
      <c r="AV223" s="13" t="s">
        <v>91</v>
      </c>
      <c r="AW223" s="13" t="s">
        <v>36</v>
      </c>
      <c r="AX223" s="13" t="s">
        <v>81</v>
      </c>
      <c r="AY223" s="237" t="s">
        <v>141</v>
      </c>
    </row>
    <row r="224" s="13" customFormat="1">
      <c r="A224" s="13"/>
      <c r="B224" s="226"/>
      <c r="C224" s="227"/>
      <c r="D224" s="228" t="s">
        <v>153</v>
      </c>
      <c r="E224" s="229" t="s">
        <v>1</v>
      </c>
      <c r="F224" s="230" t="s">
        <v>309</v>
      </c>
      <c r="G224" s="227"/>
      <c r="H224" s="231">
        <v>-5.3200000000000003</v>
      </c>
      <c r="I224" s="232"/>
      <c r="J224" s="227"/>
      <c r="K224" s="227"/>
      <c r="L224" s="233"/>
      <c r="M224" s="234"/>
      <c r="N224" s="235"/>
      <c r="O224" s="235"/>
      <c r="P224" s="235"/>
      <c r="Q224" s="235"/>
      <c r="R224" s="235"/>
      <c r="S224" s="235"/>
      <c r="T224" s="236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7" t="s">
        <v>153</v>
      </c>
      <c r="AU224" s="237" t="s">
        <v>91</v>
      </c>
      <c r="AV224" s="13" t="s">
        <v>91</v>
      </c>
      <c r="AW224" s="13" t="s">
        <v>36</v>
      </c>
      <c r="AX224" s="13" t="s">
        <v>81</v>
      </c>
      <c r="AY224" s="237" t="s">
        <v>141</v>
      </c>
    </row>
    <row r="225" s="13" customFormat="1">
      <c r="A225" s="13"/>
      <c r="B225" s="226"/>
      <c r="C225" s="227"/>
      <c r="D225" s="228" t="s">
        <v>153</v>
      </c>
      <c r="E225" s="229" t="s">
        <v>1</v>
      </c>
      <c r="F225" s="230" t="s">
        <v>310</v>
      </c>
      <c r="G225" s="227"/>
      <c r="H225" s="231">
        <v>-28.5</v>
      </c>
      <c r="I225" s="232"/>
      <c r="J225" s="227"/>
      <c r="K225" s="227"/>
      <c r="L225" s="233"/>
      <c r="M225" s="234"/>
      <c r="N225" s="235"/>
      <c r="O225" s="235"/>
      <c r="P225" s="235"/>
      <c r="Q225" s="235"/>
      <c r="R225" s="235"/>
      <c r="S225" s="235"/>
      <c r="T225" s="236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7" t="s">
        <v>153</v>
      </c>
      <c r="AU225" s="237" t="s">
        <v>91</v>
      </c>
      <c r="AV225" s="13" t="s">
        <v>91</v>
      </c>
      <c r="AW225" s="13" t="s">
        <v>36</v>
      </c>
      <c r="AX225" s="13" t="s">
        <v>81</v>
      </c>
      <c r="AY225" s="237" t="s">
        <v>141</v>
      </c>
    </row>
    <row r="226" s="13" customFormat="1">
      <c r="A226" s="13"/>
      <c r="B226" s="226"/>
      <c r="C226" s="227"/>
      <c r="D226" s="228" t="s">
        <v>153</v>
      </c>
      <c r="E226" s="229" t="s">
        <v>1</v>
      </c>
      <c r="F226" s="230" t="s">
        <v>311</v>
      </c>
      <c r="G226" s="227"/>
      <c r="H226" s="231">
        <v>-10.042999999999999</v>
      </c>
      <c r="I226" s="232"/>
      <c r="J226" s="227"/>
      <c r="K226" s="227"/>
      <c r="L226" s="233"/>
      <c r="M226" s="234"/>
      <c r="N226" s="235"/>
      <c r="O226" s="235"/>
      <c r="P226" s="235"/>
      <c r="Q226" s="235"/>
      <c r="R226" s="235"/>
      <c r="S226" s="235"/>
      <c r="T226" s="236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7" t="s">
        <v>153</v>
      </c>
      <c r="AU226" s="237" t="s">
        <v>91</v>
      </c>
      <c r="AV226" s="13" t="s">
        <v>91</v>
      </c>
      <c r="AW226" s="13" t="s">
        <v>36</v>
      </c>
      <c r="AX226" s="13" t="s">
        <v>81</v>
      </c>
      <c r="AY226" s="237" t="s">
        <v>141</v>
      </c>
    </row>
    <row r="227" s="14" customFormat="1">
      <c r="A227" s="14"/>
      <c r="B227" s="238"/>
      <c r="C227" s="239"/>
      <c r="D227" s="228" t="s">
        <v>153</v>
      </c>
      <c r="E227" s="240" t="s">
        <v>1</v>
      </c>
      <c r="F227" s="241" t="s">
        <v>155</v>
      </c>
      <c r="G227" s="239"/>
      <c r="H227" s="242">
        <v>320.52499999999998</v>
      </c>
      <c r="I227" s="243"/>
      <c r="J227" s="239"/>
      <c r="K227" s="239"/>
      <c r="L227" s="244"/>
      <c r="M227" s="245"/>
      <c r="N227" s="246"/>
      <c r="O227" s="246"/>
      <c r="P227" s="246"/>
      <c r="Q227" s="246"/>
      <c r="R227" s="246"/>
      <c r="S227" s="246"/>
      <c r="T227" s="247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8" t="s">
        <v>153</v>
      </c>
      <c r="AU227" s="248" t="s">
        <v>91</v>
      </c>
      <c r="AV227" s="14" t="s">
        <v>142</v>
      </c>
      <c r="AW227" s="14" t="s">
        <v>36</v>
      </c>
      <c r="AX227" s="14" t="s">
        <v>86</v>
      </c>
      <c r="AY227" s="248" t="s">
        <v>141</v>
      </c>
    </row>
    <row r="228" s="2" customFormat="1" ht="24.15" customHeight="1">
      <c r="A228" s="39"/>
      <c r="B228" s="40"/>
      <c r="C228" s="213" t="s">
        <v>312</v>
      </c>
      <c r="D228" s="213" t="s">
        <v>146</v>
      </c>
      <c r="E228" s="214" t="s">
        <v>313</v>
      </c>
      <c r="F228" s="215" t="s">
        <v>314</v>
      </c>
      <c r="G228" s="216" t="s">
        <v>170</v>
      </c>
      <c r="H228" s="217">
        <v>350.64499999999998</v>
      </c>
      <c r="I228" s="218"/>
      <c r="J228" s="219">
        <f>ROUND(I228*H228,2)</f>
        <v>0</v>
      </c>
      <c r="K228" s="215" t="s">
        <v>150</v>
      </c>
      <c r="L228" s="45"/>
      <c r="M228" s="220" t="s">
        <v>1</v>
      </c>
      <c r="N228" s="221" t="s">
        <v>47</v>
      </c>
      <c r="O228" s="92"/>
      <c r="P228" s="222">
        <f>O228*H228</f>
        <v>0</v>
      </c>
      <c r="Q228" s="222">
        <v>0</v>
      </c>
      <c r="R228" s="222">
        <f>Q228*H228</f>
        <v>0</v>
      </c>
      <c r="S228" s="222">
        <v>0</v>
      </c>
      <c r="T228" s="223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24" t="s">
        <v>248</v>
      </c>
      <c r="AT228" s="224" t="s">
        <v>146</v>
      </c>
      <c r="AU228" s="224" t="s">
        <v>91</v>
      </c>
      <c r="AY228" s="18" t="s">
        <v>141</v>
      </c>
      <c r="BE228" s="225">
        <f>IF(N228="základní",J228,0)</f>
        <v>0</v>
      </c>
      <c r="BF228" s="225">
        <f>IF(N228="snížená",J228,0)</f>
        <v>0</v>
      </c>
      <c r="BG228" s="225">
        <f>IF(N228="zákl. přenesená",J228,0)</f>
        <v>0</v>
      </c>
      <c r="BH228" s="225">
        <f>IF(N228="sníž. přenesená",J228,0)</f>
        <v>0</v>
      </c>
      <c r="BI228" s="225">
        <f>IF(N228="nulová",J228,0)</f>
        <v>0</v>
      </c>
      <c r="BJ228" s="18" t="s">
        <v>91</v>
      </c>
      <c r="BK228" s="225">
        <f>ROUND(I228*H228,2)</f>
        <v>0</v>
      </c>
      <c r="BL228" s="18" t="s">
        <v>248</v>
      </c>
      <c r="BM228" s="224" t="s">
        <v>315</v>
      </c>
    </row>
    <row r="229" s="15" customFormat="1">
      <c r="A229" s="15"/>
      <c r="B229" s="263"/>
      <c r="C229" s="264"/>
      <c r="D229" s="228" t="s">
        <v>153</v>
      </c>
      <c r="E229" s="265" t="s">
        <v>1</v>
      </c>
      <c r="F229" s="266" t="s">
        <v>306</v>
      </c>
      <c r="G229" s="264"/>
      <c r="H229" s="265" t="s">
        <v>1</v>
      </c>
      <c r="I229" s="267"/>
      <c r="J229" s="264"/>
      <c r="K229" s="264"/>
      <c r="L229" s="268"/>
      <c r="M229" s="269"/>
      <c r="N229" s="270"/>
      <c r="O229" s="270"/>
      <c r="P229" s="270"/>
      <c r="Q229" s="270"/>
      <c r="R229" s="270"/>
      <c r="S229" s="270"/>
      <c r="T229" s="271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72" t="s">
        <v>153</v>
      </c>
      <c r="AU229" s="272" t="s">
        <v>91</v>
      </c>
      <c r="AV229" s="15" t="s">
        <v>86</v>
      </c>
      <c r="AW229" s="15" t="s">
        <v>36</v>
      </c>
      <c r="AX229" s="15" t="s">
        <v>81</v>
      </c>
      <c r="AY229" s="272" t="s">
        <v>141</v>
      </c>
    </row>
    <row r="230" s="13" customFormat="1">
      <c r="A230" s="13"/>
      <c r="B230" s="226"/>
      <c r="C230" s="227"/>
      <c r="D230" s="228" t="s">
        <v>153</v>
      </c>
      <c r="E230" s="229" t="s">
        <v>1</v>
      </c>
      <c r="F230" s="230" t="s">
        <v>307</v>
      </c>
      <c r="G230" s="227"/>
      <c r="H230" s="231">
        <v>371.50299999999999</v>
      </c>
      <c r="I230" s="232"/>
      <c r="J230" s="227"/>
      <c r="K230" s="227"/>
      <c r="L230" s="233"/>
      <c r="M230" s="234"/>
      <c r="N230" s="235"/>
      <c r="O230" s="235"/>
      <c r="P230" s="235"/>
      <c r="Q230" s="235"/>
      <c r="R230" s="235"/>
      <c r="S230" s="235"/>
      <c r="T230" s="236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7" t="s">
        <v>153</v>
      </c>
      <c r="AU230" s="237" t="s">
        <v>91</v>
      </c>
      <c r="AV230" s="13" t="s">
        <v>91</v>
      </c>
      <c r="AW230" s="13" t="s">
        <v>36</v>
      </c>
      <c r="AX230" s="13" t="s">
        <v>81</v>
      </c>
      <c r="AY230" s="237" t="s">
        <v>141</v>
      </c>
    </row>
    <row r="231" s="13" customFormat="1">
      <c r="A231" s="13"/>
      <c r="B231" s="226"/>
      <c r="C231" s="227"/>
      <c r="D231" s="228" t="s">
        <v>153</v>
      </c>
      <c r="E231" s="229" t="s">
        <v>1</v>
      </c>
      <c r="F231" s="230" t="s">
        <v>308</v>
      </c>
      <c r="G231" s="227"/>
      <c r="H231" s="231">
        <v>-7.1150000000000002</v>
      </c>
      <c r="I231" s="232"/>
      <c r="J231" s="227"/>
      <c r="K231" s="227"/>
      <c r="L231" s="233"/>
      <c r="M231" s="234"/>
      <c r="N231" s="235"/>
      <c r="O231" s="235"/>
      <c r="P231" s="235"/>
      <c r="Q231" s="235"/>
      <c r="R231" s="235"/>
      <c r="S231" s="235"/>
      <c r="T231" s="236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7" t="s">
        <v>153</v>
      </c>
      <c r="AU231" s="237" t="s">
        <v>91</v>
      </c>
      <c r="AV231" s="13" t="s">
        <v>91</v>
      </c>
      <c r="AW231" s="13" t="s">
        <v>36</v>
      </c>
      <c r="AX231" s="13" t="s">
        <v>81</v>
      </c>
      <c r="AY231" s="237" t="s">
        <v>141</v>
      </c>
    </row>
    <row r="232" s="13" customFormat="1">
      <c r="A232" s="13"/>
      <c r="B232" s="226"/>
      <c r="C232" s="227"/>
      <c r="D232" s="228" t="s">
        <v>153</v>
      </c>
      <c r="E232" s="229" t="s">
        <v>1</v>
      </c>
      <c r="F232" s="230" t="s">
        <v>309</v>
      </c>
      <c r="G232" s="227"/>
      <c r="H232" s="231">
        <v>-5.3200000000000003</v>
      </c>
      <c r="I232" s="232"/>
      <c r="J232" s="227"/>
      <c r="K232" s="227"/>
      <c r="L232" s="233"/>
      <c r="M232" s="234"/>
      <c r="N232" s="235"/>
      <c r="O232" s="235"/>
      <c r="P232" s="235"/>
      <c r="Q232" s="235"/>
      <c r="R232" s="235"/>
      <c r="S232" s="235"/>
      <c r="T232" s="236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7" t="s">
        <v>153</v>
      </c>
      <c r="AU232" s="237" t="s">
        <v>91</v>
      </c>
      <c r="AV232" s="13" t="s">
        <v>91</v>
      </c>
      <c r="AW232" s="13" t="s">
        <v>36</v>
      </c>
      <c r="AX232" s="13" t="s">
        <v>81</v>
      </c>
      <c r="AY232" s="237" t="s">
        <v>141</v>
      </c>
    </row>
    <row r="233" s="13" customFormat="1">
      <c r="A233" s="13"/>
      <c r="B233" s="226"/>
      <c r="C233" s="227"/>
      <c r="D233" s="228" t="s">
        <v>153</v>
      </c>
      <c r="E233" s="229" t="s">
        <v>1</v>
      </c>
      <c r="F233" s="230" t="s">
        <v>310</v>
      </c>
      <c r="G233" s="227"/>
      <c r="H233" s="231">
        <v>-28.5</v>
      </c>
      <c r="I233" s="232"/>
      <c r="J233" s="227"/>
      <c r="K233" s="227"/>
      <c r="L233" s="233"/>
      <c r="M233" s="234"/>
      <c r="N233" s="235"/>
      <c r="O233" s="235"/>
      <c r="P233" s="235"/>
      <c r="Q233" s="235"/>
      <c r="R233" s="235"/>
      <c r="S233" s="235"/>
      <c r="T233" s="236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7" t="s">
        <v>153</v>
      </c>
      <c r="AU233" s="237" t="s">
        <v>91</v>
      </c>
      <c r="AV233" s="13" t="s">
        <v>91</v>
      </c>
      <c r="AW233" s="13" t="s">
        <v>36</v>
      </c>
      <c r="AX233" s="13" t="s">
        <v>81</v>
      </c>
      <c r="AY233" s="237" t="s">
        <v>141</v>
      </c>
    </row>
    <row r="234" s="13" customFormat="1">
      <c r="A234" s="13"/>
      <c r="B234" s="226"/>
      <c r="C234" s="227"/>
      <c r="D234" s="228" t="s">
        <v>153</v>
      </c>
      <c r="E234" s="229" t="s">
        <v>1</v>
      </c>
      <c r="F234" s="230" t="s">
        <v>311</v>
      </c>
      <c r="G234" s="227"/>
      <c r="H234" s="231">
        <v>-10.042999999999999</v>
      </c>
      <c r="I234" s="232"/>
      <c r="J234" s="227"/>
      <c r="K234" s="227"/>
      <c r="L234" s="233"/>
      <c r="M234" s="234"/>
      <c r="N234" s="235"/>
      <c r="O234" s="235"/>
      <c r="P234" s="235"/>
      <c r="Q234" s="235"/>
      <c r="R234" s="235"/>
      <c r="S234" s="235"/>
      <c r="T234" s="236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7" t="s">
        <v>153</v>
      </c>
      <c r="AU234" s="237" t="s">
        <v>91</v>
      </c>
      <c r="AV234" s="13" t="s">
        <v>91</v>
      </c>
      <c r="AW234" s="13" t="s">
        <v>36</v>
      </c>
      <c r="AX234" s="13" t="s">
        <v>81</v>
      </c>
      <c r="AY234" s="237" t="s">
        <v>141</v>
      </c>
    </row>
    <row r="235" s="16" customFormat="1">
      <c r="A235" s="16"/>
      <c r="B235" s="273"/>
      <c r="C235" s="274"/>
      <c r="D235" s="228" t="s">
        <v>153</v>
      </c>
      <c r="E235" s="275" t="s">
        <v>1</v>
      </c>
      <c r="F235" s="276" t="s">
        <v>316</v>
      </c>
      <c r="G235" s="274"/>
      <c r="H235" s="277">
        <v>320.52499999999998</v>
      </c>
      <c r="I235" s="278"/>
      <c r="J235" s="274"/>
      <c r="K235" s="274"/>
      <c r="L235" s="279"/>
      <c r="M235" s="280"/>
      <c r="N235" s="281"/>
      <c r="O235" s="281"/>
      <c r="P235" s="281"/>
      <c r="Q235" s="281"/>
      <c r="R235" s="281"/>
      <c r="S235" s="281"/>
      <c r="T235" s="282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T235" s="283" t="s">
        <v>153</v>
      </c>
      <c r="AU235" s="283" t="s">
        <v>91</v>
      </c>
      <c r="AV235" s="16" t="s">
        <v>151</v>
      </c>
      <c r="AW235" s="16" t="s">
        <v>36</v>
      </c>
      <c r="AX235" s="16" t="s">
        <v>81</v>
      </c>
      <c r="AY235" s="283" t="s">
        <v>141</v>
      </c>
    </row>
    <row r="236" s="15" customFormat="1">
      <c r="A236" s="15"/>
      <c r="B236" s="263"/>
      <c r="C236" s="264"/>
      <c r="D236" s="228" t="s">
        <v>153</v>
      </c>
      <c r="E236" s="265" t="s">
        <v>1</v>
      </c>
      <c r="F236" s="266" t="s">
        <v>317</v>
      </c>
      <c r="G236" s="264"/>
      <c r="H236" s="265" t="s">
        <v>1</v>
      </c>
      <c r="I236" s="267"/>
      <c r="J236" s="264"/>
      <c r="K236" s="264"/>
      <c r="L236" s="268"/>
      <c r="M236" s="269"/>
      <c r="N236" s="270"/>
      <c r="O236" s="270"/>
      <c r="P236" s="270"/>
      <c r="Q236" s="270"/>
      <c r="R236" s="270"/>
      <c r="S236" s="270"/>
      <c r="T236" s="271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72" t="s">
        <v>153</v>
      </c>
      <c r="AU236" s="272" t="s">
        <v>91</v>
      </c>
      <c r="AV236" s="15" t="s">
        <v>86</v>
      </c>
      <c r="AW236" s="15" t="s">
        <v>36</v>
      </c>
      <c r="AX236" s="15" t="s">
        <v>81</v>
      </c>
      <c r="AY236" s="272" t="s">
        <v>141</v>
      </c>
    </row>
    <row r="237" s="13" customFormat="1">
      <c r="A237" s="13"/>
      <c r="B237" s="226"/>
      <c r="C237" s="227"/>
      <c r="D237" s="228" t="s">
        <v>153</v>
      </c>
      <c r="E237" s="229" t="s">
        <v>1</v>
      </c>
      <c r="F237" s="230" t="s">
        <v>318</v>
      </c>
      <c r="G237" s="227"/>
      <c r="H237" s="231">
        <v>16.440000000000001</v>
      </c>
      <c r="I237" s="232"/>
      <c r="J237" s="227"/>
      <c r="K237" s="227"/>
      <c r="L237" s="233"/>
      <c r="M237" s="234"/>
      <c r="N237" s="235"/>
      <c r="O237" s="235"/>
      <c r="P237" s="235"/>
      <c r="Q237" s="235"/>
      <c r="R237" s="235"/>
      <c r="S237" s="235"/>
      <c r="T237" s="236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7" t="s">
        <v>153</v>
      </c>
      <c r="AU237" s="237" t="s">
        <v>91</v>
      </c>
      <c r="AV237" s="13" t="s">
        <v>91</v>
      </c>
      <c r="AW237" s="13" t="s">
        <v>36</v>
      </c>
      <c r="AX237" s="13" t="s">
        <v>81</v>
      </c>
      <c r="AY237" s="237" t="s">
        <v>141</v>
      </c>
    </row>
    <row r="238" s="13" customFormat="1">
      <c r="A238" s="13"/>
      <c r="B238" s="226"/>
      <c r="C238" s="227"/>
      <c r="D238" s="228" t="s">
        <v>153</v>
      </c>
      <c r="E238" s="229" t="s">
        <v>1</v>
      </c>
      <c r="F238" s="230" t="s">
        <v>319</v>
      </c>
      <c r="G238" s="227"/>
      <c r="H238" s="231">
        <v>7.4800000000000004</v>
      </c>
      <c r="I238" s="232"/>
      <c r="J238" s="227"/>
      <c r="K238" s="227"/>
      <c r="L238" s="233"/>
      <c r="M238" s="234"/>
      <c r="N238" s="235"/>
      <c r="O238" s="235"/>
      <c r="P238" s="235"/>
      <c r="Q238" s="235"/>
      <c r="R238" s="235"/>
      <c r="S238" s="235"/>
      <c r="T238" s="236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7" t="s">
        <v>153</v>
      </c>
      <c r="AU238" s="237" t="s">
        <v>91</v>
      </c>
      <c r="AV238" s="13" t="s">
        <v>91</v>
      </c>
      <c r="AW238" s="13" t="s">
        <v>36</v>
      </c>
      <c r="AX238" s="13" t="s">
        <v>81</v>
      </c>
      <c r="AY238" s="237" t="s">
        <v>141</v>
      </c>
    </row>
    <row r="239" s="13" customFormat="1">
      <c r="A239" s="13"/>
      <c r="B239" s="226"/>
      <c r="C239" s="227"/>
      <c r="D239" s="228" t="s">
        <v>153</v>
      </c>
      <c r="E239" s="229" t="s">
        <v>1</v>
      </c>
      <c r="F239" s="230" t="s">
        <v>320</v>
      </c>
      <c r="G239" s="227"/>
      <c r="H239" s="231">
        <v>2</v>
      </c>
      <c r="I239" s="232"/>
      <c r="J239" s="227"/>
      <c r="K239" s="227"/>
      <c r="L239" s="233"/>
      <c r="M239" s="234"/>
      <c r="N239" s="235"/>
      <c r="O239" s="235"/>
      <c r="P239" s="235"/>
      <c r="Q239" s="235"/>
      <c r="R239" s="235"/>
      <c r="S239" s="235"/>
      <c r="T239" s="236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7" t="s">
        <v>153</v>
      </c>
      <c r="AU239" s="237" t="s">
        <v>91</v>
      </c>
      <c r="AV239" s="13" t="s">
        <v>91</v>
      </c>
      <c r="AW239" s="13" t="s">
        <v>36</v>
      </c>
      <c r="AX239" s="13" t="s">
        <v>81</v>
      </c>
      <c r="AY239" s="237" t="s">
        <v>141</v>
      </c>
    </row>
    <row r="240" s="13" customFormat="1">
      <c r="A240" s="13"/>
      <c r="B240" s="226"/>
      <c r="C240" s="227"/>
      <c r="D240" s="228" t="s">
        <v>153</v>
      </c>
      <c r="E240" s="229" t="s">
        <v>1</v>
      </c>
      <c r="F240" s="230" t="s">
        <v>321</v>
      </c>
      <c r="G240" s="227"/>
      <c r="H240" s="231">
        <v>4.2000000000000002</v>
      </c>
      <c r="I240" s="232"/>
      <c r="J240" s="227"/>
      <c r="K240" s="227"/>
      <c r="L240" s="233"/>
      <c r="M240" s="234"/>
      <c r="N240" s="235"/>
      <c r="O240" s="235"/>
      <c r="P240" s="235"/>
      <c r="Q240" s="235"/>
      <c r="R240" s="235"/>
      <c r="S240" s="235"/>
      <c r="T240" s="236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7" t="s">
        <v>153</v>
      </c>
      <c r="AU240" s="237" t="s">
        <v>91</v>
      </c>
      <c r="AV240" s="13" t="s">
        <v>91</v>
      </c>
      <c r="AW240" s="13" t="s">
        <v>36</v>
      </c>
      <c r="AX240" s="13" t="s">
        <v>81</v>
      </c>
      <c r="AY240" s="237" t="s">
        <v>141</v>
      </c>
    </row>
    <row r="241" s="14" customFormat="1">
      <c r="A241" s="14"/>
      <c r="B241" s="238"/>
      <c r="C241" s="239"/>
      <c r="D241" s="228" t="s">
        <v>153</v>
      </c>
      <c r="E241" s="240" t="s">
        <v>1</v>
      </c>
      <c r="F241" s="241" t="s">
        <v>155</v>
      </c>
      <c r="G241" s="239"/>
      <c r="H241" s="242">
        <v>350.64499999999998</v>
      </c>
      <c r="I241" s="243"/>
      <c r="J241" s="239"/>
      <c r="K241" s="239"/>
      <c r="L241" s="244"/>
      <c r="M241" s="245"/>
      <c r="N241" s="246"/>
      <c r="O241" s="246"/>
      <c r="P241" s="246"/>
      <c r="Q241" s="246"/>
      <c r="R241" s="246"/>
      <c r="S241" s="246"/>
      <c r="T241" s="247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8" t="s">
        <v>153</v>
      </c>
      <c r="AU241" s="248" t="s">
        <v>91</v>
      </c>
      <c r="AV241" s="14" t="s">
        <v>142</v>
      </c>
      <c r="AW241" s="14" t="s">
        <v>36</v>
      </c>
      <c r="AX241" s="14" t="s">
        <v>86</v>
      </c>
      <c r="AY241" s="248" t="s">
        <v>141</v>
      </c>
    </row>
    <row r="242" s="2" customFormat="1" ht="24.15" customHeight="1">
      <c r="A242" s="39"/>
      <c r="B242" s="40"/>
      <c r="C242" s="253" t="s">
        <v>322</v>
      </c>
      <c r="D242" s="253" t="s">
        <v>263</v>
      </c>
      <c r="E242" s="254" t="s">
        <v>323</v>
      </c>
      <c r="F242" s="255" t="s">
        <v>324</v>
      </c>
      <c r="G242" s="256" t="s">
        <v>170</v>
      </c>
      <c r="H242" s="257">
        <v>404.995</v>
      </c>
      <c r="I242" s="258"/>
      <c r="J242" s="259">
        <f>ROUND(I242*H242,2)</f>
        <v>0</v>
      </c>
      <c r="K242" s="255" t="s">
        <v>150</v>
      </c>
      <c r="L242" s="260"/>
      <c r="M242" s="261" t="s">
        <v>1</v>
      </c>
      <c r="N242" s="262" t="s">
        <v>47</v>
      </c>
      <c r="O242" s="92"/>
      <c r="P242" s="222">
        <f>O242*H242</f>
        <v>0</v>
      </c>
      <c r="Q242" s="222">
        <v>0.00029999999999999997</v>
      </c>
      <c r="R242" s="222">
        <f>Q242*H242</f>
        <v>0.1214985</v>
      </c>
      <c r="S242" s="222">
        <v>0</v>
      </c>
      <c r="T242" s="223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24" t="s">
        <v>266</v>
      </c>
      <c r="AT242" s="224" t="s">
        <v>263</v>
      </c>
      <c r="AU242" s="224" t="s">
        <v>91</v>
      </c>
      <c r="AY242" s="18" t="s">
        <v>141</v>
      </c>
      <c r="BE242" s="225">
        <f>IF(N242="základní",J242,0)</f>
        <v>0</v>
      </c>
      <c r="BF242" s="225">
        <f>IF(N242="snížená",J242,0)</f>
        <v>0</v>
      </c>
      <c r="BG242" s="225">
        <f>IF(N242="zákl. přenesená",J242,0)</f>
        <v>0</v>
      </c>
      <c r="BH242" s="225">
        <f>IF(N242="sníž. přenesená",J242,0)</f>
        <v>0</v>
      </c>
      <c r="BI242" s="225">
        <f>IF(N242="nulová",J242,0)</f>
        <v>0</v>
      </c>
      <c r="BJ242" s="18" t="s">
        <v>91</v>
      </c>
      <c r="BK242" s="225">
        <f>ROUND(I242*H242,2)</f>
        <v>0</v>
      </c>
      <c r="BL242" s="18" t="s">
        <v>248</v>
      </c>
      <c r="BM242" s="224" t="s">
        <v>325</v>
      </c>
    </row>
    <row r="243" s="13" customFormat="1">
      <c r="A243" s="13"/>
      <c r="B243" s="226"/>
      <c r="C243" s="227"/>
      <c r="D243" s="228" t="s">
        <v>153</v>
      </c>
      <c r="E243" s="227"/>
      <c r="F243" s="230" t="s">
        <v>326</v>
      </c>
      <c r="G243" s="227"/>
      <c r="H243" s="231">
        <v>404.995</v>
      </c>
      <c r="I243" s="232"/>
      <c r="J243" s="227"/>
      <c r="K243" s="227"/>
      <c r="L243" s="233"/>
      <c r="M243" s="234"/>
      <c r="N243" s="235"/>
      <c r="O243" s="235"/>
      <c r="P243" s="235"/>
      <c r="Q243" s="235"/>
      <c r="R243" s="235"/>
      <c r="S243" s="235"/>
      <c r="T243" s="236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7" t="s">
        <v>153</v>
      </c>
      <c r="AU243" s="237" t="s">
        <v>91</v>
      </c>
      <c r="AV243" s="13" t="s">
        <v>91</v>
      </c>
      <c r="AW243" s="13" t="s">
        <v>4</v>
      </c>
      <c r="AX243" s="13" t="s">
        <v>86</v>
      </c>
      <c r="AY243" s="237" t="s">
        <v>141</v>
      </c>
    </row>
    <row r="244" s="2" customFormat="1" ht="24.15" customHeight="1">
      <c r="A244" s="39"/>
      <c r="B244" s="40"/>
      <c r="C244" s="213" t="s">
        <v>327</v>
      </c>
      <c r="D244" s="213" t="s">
        <v>146</v>
      </c>
      <c r="E244" s="214" t="s">
        <v>328</v>
      </c>
      <c r="F244" s="215" t="s">
        <v>329</v>
      </c>
      <c r="G244" s="216" t="s">
        <v>170</v>
      </c>
      <c r="H244" s="217">
        <v>86.890000000000001</v>
      </c>
      <c r="I244" s="218"/>
      <c r="J244" s="219">
        <f>ROUND(I244*H244,2)</f>
        <v>0</v>
      </c>
      <c r="K244" s="215" t="s">
        <v>150</v>
      </c>
      <c r="L244" s="45"/>
      <c r="M244" s="220" t="s">
        <v>1</v>
      </c>
      <c r="N244" s="221" t="s">
        <v>47</v>
      </c>
      <c r="O244" s="92"/>
      <c r="P244" s="222">
        <f>O244*H244</f>
        <v>0</v>
      </c>
      <c r="Q244" s="222">
        <v>0.00093999999999999997</v>
      </c>
      <c r="R244" s="222">
        <f>Q244*H244</f>
        <v>0.081676600000000002</v>
      </c>
      <c r="S244" s="222">
        <v>0</v>
      </c>
      <c r="T244" s="223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24" t="s">
        <v>248</v>
      </c>
      <c r="AT244" s="224" t="s">
        <v>146</v>
      </c>
      <c r="AU244" s="224" t="s">
        <v>91</v>
      </c>
      <c r="AY244" s="18" t="s">
        <v>141</v>
      </c>
      <c r="BE244" s="225">
        <f>IF(N244="základní",J244,0)</f>
        <v>0</v>
      </c>
      <c r="BF244" s="225">
        <f>IF(N244="snížená",J244,0)</f>
        <v>0</v>
      </c>
      <c r="BG244" s="225">
        <f>IF(N244="zákl. přenesená",J244,0)</f>
        <v>0</v>
      </c>
      <c r="BH244" s="225">
        <f>IF(N244="sníž. přenesená",J244,0)</f>
        <v>0</v>
      </c>
      <c r="BI244" s="225">
        <f>IF(N244="nulová",J244,0)</f>
        <v>0</v>
      </c>
      <c r="BJ244" s="18" t="s">
        <v>91</v>
      </c>
      <c r="BK244" s="225">
        <f>ROUND(I244*H244,2)</f>
        <v>0</v>
      </c>
      <c r="BL244" s="18" t="s">
        <v>248</v>
      </c>
      <c r="BM244" s="224" t="s">
        <v>330</v>
      </c>
    </row>
    <row r="245" s="2" customFormat="1">
      <c r="A245" s="39"/>
      <c r="B245" s="40"/>
      <c r="C245" s="41"/>
      <c r="D245" s="228" t="s">
        <v>172</v>
      </c>
      <c r="E245" s="41"/>
      <c r="F245" s="249" t="s">
        <v>331</v>
      </c>
      <c r="G245" s="41"/>
      <c r="H245" s="41"/>
      <c r="I245" s="250"/>
      <c r="J245" s="41"/>
      <c r="K245" s="41"/>
      <c r="L245" s="45"/>
      <c r="M245" s="251"/>
      <c r="N245" s="252"/>
      <c r="O245" s="92"/>
      <c r="P245" s="92"/>
      <c r="Q245" s="92"/>
      <c r="R245" s="92"/>
      <c r="S245" s="92"/>
      <c r="T245" s="93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172</v>
      </c>
      <c r="AU245" s="18" t="s">
        <v>91</v>
      </c>
    </row>
    <row r="246" s="13" customFormat="1">
      <c r="A246" s="13"/>
      <c r="B246" s="226"/>
      <c r="C246" s="227"/>
      <c r="D246" s="228" t="s">
        <v>153</v>
      </c>
      <c r="E246" s="229" t="s">
        <v>1</v>
      </c>
      <c r="F246" s="230" t="s">
        <v>332</v>
      </c>
      <c r="G246" s="227"/>
      <c r="H246" s="231">
        <v>15.15</v>
      </c>
      <c r="I246" s="232"/>
      <c r="J246" s="227"/>
      <c r="K246" s="227"/>
      <c r="L246" s="233"/>
      <c r="M246" s="234"/>
      <c r="N246" s="235"/>
      <c r="O246" s="235"/>
      <c r="P246" s="235"/>
      <c r="Q246" s="235"/>
      <c r="R246" s="235"/>
      <c r="S246" s="235"/>
      <c r="T246" s="23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7" t="s">
        <v>153</v>
      </c>
      <c r="AU246" s="237" t="s">
        <v>91</v>
      </c>
      <c r="AV246" s="13" t="s">
        <v>91</v>
      </c>
      <c r="AW246" s="13" t="s">
        <v>36</v>
      </c>
      <c r="AX246" s="13" t="s">
        <v>81</v>
      </c>
      <c r="AY246" s="237" t="s">
        <v>141</v>
      </c>
    </row>
    <row r="247" s="13" customFormat="1">
      <c r="A247" s="13"/>
      <c r="B247" s="226"/>
      <c r="C247" s="227"/>
      <c r="D247" s="228" t="s">
        <v>153</v>
      </c>
      <c r="E247" s="229" t="s">
        <v>1</v>
      </c>
      <c r="F247" s="230" t="s">
        <v>333</v>
      </c>
      <c r="G247" s="227"/>
      <c r="H247" s="231">
        <v>27.774999999999999</v>
      </c>
      <c r="I247" s="232"/>
      <c r="J247" s="227"/>
      <c r="K247" s="227"/>
      <c r="L247" s="233"/>
      <c r="M247" s="234"/>
      <c r="N247" s="235"/>
      <c r="O247" s="235"/>
      <c r="P247" s="235"/>
      <c r="Q247" s="235"/>
      <c r="R247" s="235"/>
      <c r="S247" s="235"/>
      <c r="T247" s="236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7" t="s">
        <v>153</v>
      </c>
      <c r="AU247" s="237" t="s">
        <v>91</v>
      </c>
      <c r="AV247" s="13" t="s">
        <v>91</v>
      </c>
      <c r="AW247" s="13" t="s">
        <v>36</v>
      </c>
      <c r="AX247" s="13" t="s">
        <v>81</v>
      </c>
      <c r="AY247" s="237" t="s">
        <v>141</v>
      </c>
    </row>
    <row r="248" s="13" customFormat="1">
      <c r="A248" s="13"/>
      <c r="B248" s="226"/>
      <c r="C248" s="227"/>
      <c r="D248" s="228" t="s">
        <v>153</v>
      </c>
      <c r="E248" s="229" t="s">
        <v>1</v>
      </c>
      <c r="F248" s="230" t="s">
        <v>334</v>
      </c>
      <c r="G248" s="227"/>
      <c r="H248" s="231">
        <v>19.899999999999999</v>
      </c>
      <c r="I248" s="232"/>
      <c r="J248" s="227"/>
      <c r="K248" s="227"/>
      <c r="L248" s="233"/>
      <c r="M248" s="234"/>
      <c r="N248" s="235"/>
      <c r="O248" s="235"/>
      <c r="P248" s="235"/>
      <c r="Q248" s="235"/>
      <c r="R248" s="235"/>
      <c r="S248" s="235"/>
      <c r="T248" s="236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7" t="s">
        <v>153</v>
      </c>
      <c r="AU248" s="237" t="s">
        <v>91</v>
      </c>
      <c r="AV248" s="13" t="s">
        <v>91</v>
      </c>
      <c r="AW248" s="13" t="s">
        <v>36</v>
      </c>
      <c r="AX248" s="13" t="s">
        <v>81</v>
      </c>
      <c r="AY248" s="237" t="s">
        <v>141</v>
      </c>
    </row>
    <row r="249" s="13" customFormat="1">
      <c r="A249" s="13"/>
      <c r="B249" s="226"/>
      <c r="C249" s="227"/>
      <c r="D249" s="228" t="s">
        <v>153</v>
      </c>
      <c r="E249" s="229" t="s">
        <v>1</v>
      </c>
      <c r="F249" s="230" t="s">
        <v>335</v>
      </c>
      <c r="G249" s="227"/>
      <c r="H249" s="231">
        <v>24.065000000000001</v>
      </c>
      <c r="I249" s="232"/>
      <c r="J249" s="227"/>
      <c r="K249" s="227"/>
      <c r="L249" s="233"/>
      <c r="M249" s="234"/>
      <c r="N249" s="235"/>
      <c r="O249" s="235"/>
      <c r="P249" s="235"/>
      <c r="Q249" s="235"/>
      <c r="R249" s="235"/>
      <c r="S249" s="235"/>
      <c r="T249" s="236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7" t="s">
        <v>153</v>
      </c>
      <c r="AU249" s="237" t="s">
        <v>91</v>
      </c>
      <c r="AV249" s="13" t="s">
        <v>91</v>
      </c>
      <c r="AW249" s="13" t="s">
        <v>36</v>
      </c>
      <c r="AX249" s="13" t="s">
        <v>81</v>
      </c>
      <c r="AY249" s="237" t="s">
        <v>141</v>
      </c>
    </row>
    <row r="250" s="14" customFormat="1">
      <c r="A250" s="14"/>
      <c r="B250" s="238"/>
      <c r="C250" s="239"/>
      <c r="D250" s="228" t="s">
        <v>153</v>
      </c>
      <c r="E250" s="240" t="s">
        <v>1</v>
      </c>
      <c r="F250" s="241" t="s">
        <v>155</v>
      </c>
      <c r="G250" s="239"/>
      <c r="H250" s="242">
        <v>86.890000000000001</v>
      </c>
      <c r="I250" s="243"/>
      <c r="J250" s="239"/>
      <c r="K250" s="239"/>
      <c r="L250" s="244"/>
      <c r="M250" s="245"/>
      <c r="N250" s="246"/>
      <c r="O250" s="246"/>
      <c r="P250" s="246"/>
      <c r="Q250" s="246"/>
      <c r="R250" s="246"/>
      <c r="S250" s="246"/>
      <c r="T250" s="247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8" t="s">
        <v>153</v>
      </c>
      <c r="AU250" s="248" t="s">
        <v>91</v>
      </c>
      <c r="AV250" s="14" t="s">
        <v>142</v>
      </c>
      <c r="AW250" s="14" t="s">
        <v>36</v>
      </c>
      <c r="AX250" s="14" t="s">
        <v>86</v>
      </c>
      <c r="AY250" s="248" t="s">
        <v>141</v>
      </c>
    </row>
    <row r="251" s="2" customFormat="1" ht="49.05" customHeight="1">
      <c r="A251" s="39"/>
      <c r="B251" s="40"/>
      <c r="C251" s="253" t="s">
        <v>336</v>
      </c>
      <c r="D251" s="253" t="s">
        <v>263</v>
      </c>
      <c r="E251" s="254" t="s">
        <v>337</v>
      </c>
      <c r="F251" s="255" t="s">
        <v>338</v>
      </c>
      <c r="G251" s="256" t="s">
        <v>170</v>
      </c>
      <c r="H251" s="257">
        <v>104.268</v>
      </c>
      <c r="I251" s="258"/>
      <c r="J251" s="259">
        <f>ROUND(I251*H251,2)</f>
        <v>0</v>
      </c>
      <c r="K251" s="255" t="s">
        <v>150</v>
      </c>
      <c r="L251" s="260"/>
      <c r="M251" s="261" t="s">
        <v>1</v>
      </c>
      <c r="N251" s="262" t="s">
        <v>47</v>
      </c>
      <c r="O251" s="92"/>
      <c r="P251" s="222">
        <f>O251*H251</f>
        <v>0</v>
      </c>
      <c r="Q251" s="222">
        <v>0.0054000000000000003</v>
      </c>
      <c r="R251" s="222">
        <f>Q251*H251</f>
        <v>0.56304720000000008</v>
      </c>
      <c r="S251" s="222">
        <v>0</v>
      </c>
      <c r="T251" s="223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24" t="s">
        <v>266</v>
      </c>
      <c r="AT251" s="224" t="s">
        <v>263</v>
      </c>
      <c r="AU251" s="224" t="s">
        <v>91</v>
      </c>
      <c r="AY251" s="18" t="s">
        <v>141</v>
      </c>
      <c r="BE251" s="225">
        <f>IF(N251="základní",J251,0)</f>
        <v>0</v>
      </c>
      <c r="BF251" s="225">
        <f>IF(N251="snížená",J251,0)</f>
        <v>0</v>
      </c>
      <c r="BG251" s="225">
        <f>IF(N251="zákl. přenesená",J251,0)</f>
        <v>0</v>
      </c>
      <c r="BH251" s="225">
        <f>IF(N251="sníž. přenesená",J251,0)</f>
        <v>0</v>
      </c>
      <c r="BI251" s="225">
        <f>IF(N251="nulová",J251,0)</f>
        <v>0</v>
      </c>
      <c r="BJ251" s="18" t="s">
        <v>91</v>
      </c>
      <c r="BK251" s="225">
        <f>ROUND(I251*H251,2)</f>
        <v>0</v>
      </c>
      <c r="BL251" s="18" t="s">
        <v>248</v>
      </c>
      <c r="BM251" s="224" t="s">
        <v>339</v>
      </c>
    </row>
    <row r="252" s="13" customFormat="1">
      <c r="A252" s="13"/>
      <c r="B252" s="226"/>
      <c r="C252" s="227"/>
      <c r="D252" s="228" t="s">
        <v>153</v>
      </c>
      <c r="E252" s="227"/>
      <c r="F252" s="230" t="s">
        <v>340</v>
      </c>
      <c r="G252" s="227"/>
      <c r="H252" s="231">
        <v>104.268</v>
      </c>
      <c r="I252" s="232"/>
      <c r="J252" s="227"/>
      <c r="K252" s="227"/>
      <c r="L252" s="233"/>
      <c r="M252" s="234"/>
      <c r="N252" s="235"/>
      <c r="O252" s="235"/>
      <c r="P252" s="235"/>
      <c r="Q252" s="235"/>
      <c r="R252" s="235"/>
      <c r="S252" s="235"/>
      <c r="T252" s="236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7" t="s">
        <v>153</v>
      </c>
      <c r="AU252" s="237" t="s">
        <v>91</v>
      </c>
      <c r="AV252" s="13" t="s">
        <v>91</v>
      </c>
      <c r="AW252" s="13" t="s">
        <v>4</v>
      </c>
      <c r="AX252" s="13" t="s">
        <v>86</v>
      </c>
      <c r="AY252" s="237" t="s">
        <v>141</v>
      </c>
    </row>
    <row r="253" s="2" customFormat="1" ht="33" customHeight="1">
      <c r="A253" s="39"/>
      <c r="B253" s="40"/>
      <c r="C253" s="213" t="s">
        <v>341</v>
      </c>
      <c r="D253" s="213" t="s">
        <v>146</v>
      </c>
      <c r="E253" s="214" t="s">
        <v>342</v>
      </c>
      <c r="F253" s="215" t="s">
        <v>343</v>
      </c>
      <c r="G253" s="216" t="s">
        <v>170</v>
      </c>
      <c r="H253" s="217">
        <v>26.010000000000002</v>
      </c>
      <c r="I253" s="218"/>
      <c r="J253" s="219">
        <f>ROUND(I253*H253,2)</f>
        <v>0</v>
      </c>
      <c r="K253" s="215" t="s">
        <v>1</v>
      </c>
      <c r="L253" s="45"/>
      <c r="M253" s="220" t="s">
        <v>1</v>
      </c>
      <c r="N253" s="221" t="s">
        <v>47</v>
      </c>
      <c r="O253" s="92"/>
      <c r="P253" s="222">
        <f>O253*H253</f>
        <v>0</v>
      </c>
      <c r="Q253" s="222">
        <v>0.00050000000000000001</v>
      </c>
      <c r="R253" s="222">
        <f>Q253*H253</f>
        <v>0.013005000000000001</v>
      </c>
      <c r="S253" s="222">
        <v>0</v>
      </c>
      <c r="T253" s="223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24" t="s">
        <v>248</v>
      </c>
      <c r="AT253" s="224" t="s">
        <v>146</v>
      </c>
      <c r="AU253" s="224" t="s">
        <v>91</v>
      </c>
      <c r="AY253" s="18" t="s">
        <v>141</v>
      </c>
      <c r="BE253" s="225">
        <f>IF(N253="základní",J253,0)</f>
        <v>0</v>
      </c>
      <c r="BF253" s="225">
        <f>IF(N253="snížená",J253,0)</f>
        <v>0</v>
      </c>
      <c r="BG253" s="225">
        <f>IF(N253="zákl. přenesená",J253,0)</f>
        <v>0</v>
      </c>
      <c r="BH253" s="225">
        <f>IF(N253="sníž. přenesená",J253,0)</f>
        <v>0</v>
      </c>
      <c r="BI253" s="225">
        <f>IF(N253="nulová",J253,0)</f>
        <v>0</v>
      </c>
      <c r="BJ253" s="18" t="s">
        <v>91</v>
      </c>
      <c r="BK253" s="225">
        <f>ROUND(I253*H253,2)</f>
        <v>0</v>
      </c>
      <c r="BL253" s="18" t="s">
        <v>248</v>
      </c>
      <c r="BM253" s="224" t="s">
        <v>344</v>
      </c>
    </row>
    <row r="254" s="2" customFormat="1">
      <c r="A254" s="39"/>
      <c r="B254" s="40"/>
      <c r="C254" s="41"/>
      <c r="D254" s="228" t="s">
        <v>172</v>
      </c>
      <c r="E254" s="41"/>
      <c r="F254" s="249" t="s">
        <v>255</v>
      </c>
      <c r="G254" s="41"/>
      <c r="H254" s="41"/>
      <c r="I254" s="250"/>
      <c r="J254" s="41"/>
      <c r="K254" s="41"/>
      <c r="L254" s="45"/>
      <c r="M254" s="251"/>
      <c r="N254" s="252"/>
      <c r="O254" s="92"/>
      <c r="P254" s="92"/>
      <c r="Q254" s="92"/>
      <c r="R254" s="92"/>
      <c r="S254" s="92"/>
      <c r="T254" s="93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172</v>
      </c>
      <c r="AU254" s="18" t="s">
        <v>91</v>
      </c>
    </row>
    <row r="255" s="13" customFormat="1">
      <c r="A255" s="13"/>
      <c r="B255" s="226"/>
      <c r="C255" s="227"/>
      <c r="D255" s="228" t="s">
        <v>153</v>
      </c>
      <c r="E255" s="229" t="s">
        <v>1</v>
      </c>
      <c r="F255" s="230" t="s">
        <v>345</v>
      </c>
      <c r="G255" s="227"/>
      <c r="H255" s="231">
        <v>12.33</v>
      </c>
      <c r="I255" s="232"/>
      <c r="J255" s="227"/>
      <c r="K255" s="227"/>
      <c r="L255" s="233"/>
      <c r="M255" s="234"/>
      <c r="N255" s="235"/>
      <c r="O255" s="235"/>
      <c r="P255" s="235"/>
      <c r="Q255" s="235"/>
      <c r="R255" s="235"/>
      <c r="S255" s="235"/>
      <c r="T255" s="236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7" t="s">
        <v>153</v>
      </c>
      <c r="AU255" s="237" t="s">
        <v>91</v>
      </c>
      <c r="AV255" s="13" t="s">
        <v>91</v>
      </c>
      <c r="AW255" s="13" t="s">
        <v>36</v>
      </c>
      <c r="AX255" s="13" t="s">
        <v>81</v>
      </c>
      <c r="AY255" s="237" t="s">
        <v>141</v>
      </c>
    </row>
    <row r="256" s="13" customFormat="1">
      <c r="A256" s="13"/>
      <c r="B256" s="226"/>
      <c r="C256" s="227"/>
      <c r="D256" s="228" t="s">
        <v>153</v>
      </c>
      <c r="E256" s="229" t="s">
        <v>1</v>
      </c>
      <c r="F256" s="230" t="s">
        <v>319</v>
      </c>
      <c r="G256" s="227"/>
      <c r="H256" s="231">
        <v>7.4800000000000004</v>
      </c>
      <c r="I256" s="232"/>
      <c r="J256" s="227"/>
      <c r="K256" s="227"/>
      <c r="L256" s="233"/>
      <c r="M256" s="234"/>
      <c r="N256" s="235"/>
      <c r="O256" s="235"/>
      <c r="P256" s="235"/>
      <c r="Q256" s="235"/>
      <c r="R256" s="235"/>
      <c r="S256" s="235"/>
      <c r="T256" s="236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7" t="s">
        <v>153</v>
      </c>
      <c r="AU256" s="237" t="s">
        <v>91</v>
      </c>
      <c r="AV256" s="13" t="s">
        <v>91</v>
      </c>
      <c r="AW256" s="13" t="s">
        <v>36</v>
      </c>
      <c r="AX256" s="13" t="s">
        <v>81</v>
      </c>
      <c r="AY256" s="237" t="s">
        <v>141</v>
      </c>
    </row>
    <row r="257" s="13" customFormat="1">
      <c r="A257" s="13"/>
      <c r="B257" s="226"/>
      <c r="C257" s="227"/>
      <c r="D257" s="228" t="s">
        <v>153</v>
      </c>
      <c r="E257" s="229" t="s">
        <v>1</v>
      </c>
      <c r="F257" s="230" t="s">
        <v>320</v>
      </c>
      <c r="G257" s="227"/>
      <c r="H257" s="231">
        <v>2</v>
      </c>
      <c r="I257" s="232"/>
      <c r="J257" s="227"/>
      <c r="K257" s="227"/>
      <c r="L257" s="233"/>
      <c r="M257" s="234"/>
      <c r="N257" s="235"/>
      <c r="O257" s="235"/>
      <c r="P257" s="235"/>
      <c r="Q257" s="235"/>
      <c r="R257" s="235"/>
      <c r="S257" s="235"/>
      <c r="T257" s="236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7" t="s">
        <v>153</v>
      </c>
      <c r="AU257" s="237" t="s">
        <v>91</v>
      </c>
      <c r="AV257" s="13" t="s">
        <v>91</v>
      </c>
      <c r="AW257" s="13" t="s">
        <v>36</v>
      </c>
      <c r="AX257" s="13" t="s">
        <v>81</v>
      </c>
      <c r="AY257" s="237" t="s">
        <v>141</v>
      </c>
    </row>
    <row r="258" s="13" customFormat="1">
      <c r="A258" s="13"/>
      <c r="B258" s="226"/>
      <c r="C258" s="227"/>
      <c r="D258" s="228" t="s">
        <v>153</v>
      </c>
      <c r="E258" s="229" t="s">
        <v>1</v>
      </c>
      <c r="F258" s="230" t="s">
        <v>321</v>
      </c>
      <c r="G258" s="227"/>
      <c r="H258" s="231">
        <v>4.2000000000000002</v>
      </c>
      <c r="I258" s="232"/>
      <c r="J258" s="227"/>
      <c r="K258" s="227"/>
      <c r="L258" s="233"/>
      <c r="M258" s="234"/>
      <c r="N258" s="235"/>
      <c r="O258" s="235"/>
      <c r="P258" s="235"/>
      <c r="Q258" s="235"/>
      <c r="R258" s="235"/>
      <c r="S258" s="235"/>
      <c r="T258" s="236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7" t="s">
        <v>153</v>
      </c>
      <c r="AU258" s="237" t="s">
        <v>91</v>
      </c>
      <c r="AV258" s="13" t="s">
        <v>91</v>
      </c>
      <c r="AW258" s="13" t="s">
        <v>36</v>
      </c>
      <c r="AX258" s="13" t="s">
        <v>81</v>
      </c>
      <c r="AY258" s="237" t="s">
        <v>141</v>
      </c>
    </row>
    <row r="259" s="14" customFormat="1">
      <c r="A259" s="14"/>
      <c r="B259" s="238"/>
      <c r="C259" s="239"/>
      <c r="D259" s="228" t="s">
        <v>153</v>
      </c>
      <c r="E259" s="240" t="s">
        <v>1</v>
      </c>
      <c r="F259" s="241" t="s">
        <v>155</v>
      </c>
      <c r="G259" s="239"/>
      <c r="H259" s="242">
        <v>26.010000000000002</v>
      </c>
      <c r="I259" s="243"/>
      <c r="J259" s="239"/>
      <c r="K259" s="239"/>
      <c r="L259" s="244"/>
      <c r="M259" s="245"/>
      <c r="N259" s="246"/>
      <c r="O259" s="246"/>
      <c r="P259" s="246"/>
      <c r="Q259" s="246"/>
      <c r="R259" s="246"/>
      <c r="S259" s="246"/>
      <c r="T259" s="247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8" t="s">
        <v>153</v>
      </c>
      <c r="AU259" s="248" t="s">
        <v>91</v>
      </c>
      <c r="AV259" s="14" t="s">
        <v>142</v>
      </c>
      <c r="AW259" s="14" t="s">
        <v>36</v>
      </c>
      <c r="AX259" s="14" t="s">
        <v>86</v>
      </c>
      <c r="AY259" s="248" t="s">
        <v>141</v>
      </c>
    </row>
    <row r="260" s="2" customFormat="1" ht="37.8" customHeight="1">
      <c r="A260" s="39"/>
      <c r="B260" s="40"/>
      <c r="C260" s="213" t="s">
        <v>188</v>
      </c>
      <c r="D260" s="213" t="s">
        <v>146</v>
      </c>
      <c r="E260" s="214" t="s">
        <v>346</v>
      </c>
      <c r="F260" s="215" t="s">
        <v>347</v>
      </c>
      <c r="G260" s="216" t="s">
        <v>170</v>
      </c>
      <c r="H260" s="217">
        <v>70</v>
      </c>
      <c r="I260" s="218"/>
      <c r="J260" s="219">
        <f>ROUND(I260*H260,2)</f>
        <v>0</v>
      </c>
      <c r="K260" s="215" t="s">
        <v>1</v>
      </c>
      <c r="L260" s="45"/>
      <c r="M260" s="220" t="s">
        <v>1</v>
      </c>
      <c r="N260" s="221" t="s">
        <v>47</v>
      </c>
      <c r="O260" s="92"/>
      <c r="P260" s="222">
        <f>O260*H260</f>
        <v>0</v>
      </c>
      <c r="Q260" s="222">
        <v>0</v>
      </c>
      <c r="R260" s="222">
        <f>Q260*H260</f>
        <v>0</v>
      </c>
      <c r="S260" s="222">
        <v>0</v>
      </c>
      <c r="T260" s="223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24" t="s">
        <v>248</v>
      </c>
      <c r="AT260" s="224" t="s">
        <v>146</v>
      </c>
      <c r="AU260" s="224" t="s">
        <v>91</v>
      </c>
      <c r="AY260" s="18" t="s">
        <v>141</v>
      </c>
      <c r="BE260" s="225">
        <f>IF(N260="základní",J260,0)</f>
        <v>0</v>
      </c>
      <c r="BF260" s="225">
        <f>IF(N260="snížená",J260,0)</f>
        <v>0</v>
      </c>
      <c r="BG260" s="225">
        <f>IF(N260="zákl. přenesená",J260,0)</f>
        <v>0</v>
      </c>
      <c r="BH260" s="225">
        <f>IF(N260="sníž. přenesená",J260,0)</f>
        <v>0</v>
      </c>
      <c r="BI260" s="225">
        <f>IF(N260="nulová",J260,0)</f>
        <v>0</v>
      </c>
      <c r="BJ260" s="18" t="s">
        <v>91</v>
      </c>
      <c r="BK260" s="225">
        <f>ROUND(I260*H260,2)</f>
        <v>0</v>
      </c>
      <c r="BL260" s="18" t="s">
        <v>248</v>
      </c>
      <c r="BM260" s="224" t="s">
        <v>348</v>
      </c>
    </row>
    <row r="261" s="2" customFormat="1">
      <c r="A261" s="39"/>
      <c r="B261" s="40"/>
      <c r="C261" s="41"/>
      <c r="D261" s="228" t="s">
        <v>172</v>
      </c>
      <c r="E261" s="41"/>
      <c r="F261" s="249" t="s">
        <v>349</v>
      </c>
      <c r="G261" s="41"/>
      <c r="H261" s="41"/>
      <c r="I261" s="250"/>
      <c r="J261" s="41"/>
      <c r="K261" s="41"/>
      <c r="L261" s="45"/>
      <c r="M261" s="251"/>
      <c r="N261" s="252"/>
      <c r="O261" s="92"/>
      <c r="P261" s="92"/>
      <c r="Q261" s="92"/>
      <c r="R261" s="92"/>
      <c r="S261" s="92"/>
      <c r="T261" s="93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172</v>
      </c>
      <c r="AU261" s="18" t="s">
        <v>91</v>
      </c>
    </row>
    <row r="262" s="2" customFormat="1" ht="24.15" customHeight="1">
      <c r="A262" s="39"/>
      <c r="B262" s="40"/>
      <c r="C262" s="213" t="s">
        <v>350</v>
      </c>
      <c r="D262" s="213" t="s">
        <v>146</v>
      </c>
      <c r="E262" s="214" t="s">
        <v>351</v>
      </c>
      <c r="F262" s="215" t="s">
        <v>352</v>
      </c>
      <c r="G262" s="216" t="s">
        <v>353</v>
      </c>
      <c r="H262" s="284"/>
      <c r="I262" s="218"/>
      <c r="J262" s="219">
        <f>ROUND(I262*H262,2)</f>
        <v>0</v>
      </c>
      <c r="K262" s="215" t="s">
        <v>150</v>
      </c>
      <c r="L262" s="45"/>
      <c r="M262" s="220" t="s">
        <v>1</v>
      </c>
      <c r="N262" s="221" t="s">
        <v>47</v>
      </c>
      <c r="O262" s="92"/>
      <c r="P262" s="222">
        <f>O262*H262</f>
        <v>0</v>
      </c>
      <c r="Q262" s="222">
        <v>0</v>
      </c>
      <c r="R262" s="222">
        <f>Q262*H262</f>
        <v>0</v>
      </c>
      <c r="S262" s="222">
        <v>0</v>
      </c>
      <c r="T262" s="223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24" t="s">
        <v>248</v>
      </c>
      <c r="AT262" s="224" t="s">
        <v>146</v>
      </c>
      <c r="AU262" s="224" t="s">
        <v>91</v>
      </c>
      <c r="AY262" s="18" t="s">
        <v>141</v>
      </c>
      <c r="BE262" s="225">
        <f>IF(N262="základní",J262,0)</f>
        <v>0</v>
      </c>
      <c r="BF262" s="225">
        <f>IF(N262="snížená",J262,0)</f>
        <v>0</v>
      </c>
      <c r="BG262" s="225">
        <f>IF(N262="zákl. přenesená",J262,0)</f>
        <v>0</v>
      </c>
      <c r="BH262" s="225">
        <f>IF(N262="sníž. přenesená",J262,0)</f>
        <v>0</v>
      </c>
      <c r="BI262" s="225">
        <f>IF(N262="nulová",J262,0)</f>
        <v>0</v>
      </c>
      <c r="BJ262" s="18" t="s">
        <v>91</v>
      </c>
      <c r="BK262" s="225">
        <f>ROUND(I262*H262,2)</f>
        <v>0</v>
      </c>
      <c r="BL262" s="18" t="s">
        <v>248</v>
      </c>
      <c r="BM262" s="224" t="s">
        <v>354</v>
      </c>
    </row>
    <row r="263" s="12" customFormat="1" ht="22.8" customHeight="1">
      <c r="A263" s="12"/>
      <c r="B263" s="197"/>
      <c r="C263" s="198"/>
      <c r="D263" s="199" t="s">
        <v>80</v>
      </c>
      <c r="E263" s="211" t="s">
        <v>355</v>
      </c>
      <c r="F263" s="211" t="s">
        <v>356</v>
      </c>
      <c r="G263" s="198"/>
      <c r="H263" s="198"/>
      <c r="I263" s="201"/>
      <c r="J263" s="212">
        <f>BK263</f>
        <v>0</v>
      </c>
      <c r="K263" s="198"/>
      <c r="L263" s="203"/>
      <c r="M263" s="204"/>
      <c r="N263" s="205"/>
      <c r="O263" s="205"/>
      <c r="P263" s="206">
        <f>SUM(P264:P285)</f>
        <v>0</v>
      </c>
      <c r="Q263" s="205"/>
      <c r="R263" s="206">
        <f>SUM(R264:R285)</f>
        <v>0.44831115999999999</v>
      </c>
      <c r="S263" s="205"/>
      <c r="T263" s="207">
        <f>SUM(T264:T285)</f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08" t="s">
        <v>91</v>
      </c>
      <c r="AT263" s="209" t="s">
        <v>80</v>
      </c>
      <c r="AU263" s="209" t="s">
        <v>86</v>
      </c>
      <c r="AY263" s="208" t="s">
        <v>141</v>
      </c>
      <c r="BK263" s="210">
        <f>SUM(BK264:BK285)</f>
        <v>0</v>
      </c>
    </row>
    <row r="264" s="2" customFormat="1" ht="24.15" customHeight="1">
      <c r="A264" s="39"/>
      <c r="B264" s="40"/>
      <c r="C264" s="213" t="s">
        <v>357</v>
      </c>
      <c r="D264" s="213" t="s">
        <v>146</v>
      </c>
      <c r="E264" s="214" t="s">
        <v>358</v>
      </c>
      <c r="F264" s="215" t="s">
        <v>359</v>
      </c>
      <c r="G264" s="216" t="s">
        <v>170</v>
      </c>
      <c r="H264" s="217">
        <v>292.08999999999997</v>
      </c>
      <c r="I264" s="218"/>
      <c r="J264" s="219">
        <f>ROUND(I264*H264,2)</f>
        <v>0</v>
      </c>
      <c r="K264" s="215" t="s">
        <v>150</v>
      </c>
      <c r="L264" s="45"/>
      <c r="M264" s="220" t="s">
        <v>1</v>
      </c>
      <c r="N264" s="221" t="s">
        <v>47</v>
      </c>
      <c r="O264" s="92"/>
      <c r="P264" s="222">
        <f>O264*H264</f>
        <v>0</v>
      </c>
      <c r="Q264" s="222">
        <v>0</v>
      </c>
      <c r="R264" s="222">
        <f>Q264*H264</f>
        <v>0</v>
      </c>
      <c r="S264" s="222">
        <v>0</v>
      </c>
      <c r="T264" s="223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24" t="s">
        <v>248</v>
      </c>
      <c r="AT264" s="224" t="s">
        <v>146</v>
      </c>
      <c r="AU264" s="224" t="s">
        <v>91</v>
      </c>
      <c r="AY264" s="18" t="s">
        <v>141</v>
      </c>
      <c r="BE264" s="225">
        <f>IF(N264="základní",J264,0)</f>
        <v>0</v>
      </c>
      <c r="BF264" s="225">
        <f>IF(N264="snížená",J264,0)</f>
        <v>0</v>
      </c>
      <c r="BG264" s="225">
        <f>IF(N264="zákl. přenesená",J264,0)</f>
        <v>0</v>
      </c>
      <c r="BH264" s="225">
        <f>IF(N264="sníž. přenesená",J264,0)</f>
        <v>0</v>
      </c>
      <c r="BI264" s="225">
        <f>IF(N264="nulová",J264,0)</f>
        <v>0</v>
      </c>
      <c r="BJ264" s="18" t="s">
        <v>91</v>
      </c>
      <c r="BK264" s="225">
        <f>ROUND(I264*H264,2)</f>
        <v>0</v>
      </c>
      <c r="BL264" s="18" t="s">
        <v>248</v>
      </c>
      <c r="BM264" s="224" t="s">
        <v>360</v>
      </c>
    </row>
    <row r="265" s="13" customFormat="1">
      <c r="A265" s="13"/>
      <c r="B265" s="226"/>
      <c r="C265" s="227"/>
      <c r="D265" s="228" t="s">
        <v>153</v>
      </c>
      <c r="E265" s="229" t="s">
        <v>1</v>
      </c>
      <c r="F265" s="230" t="s">
        <v>88</v>
      </c>
      <c r="G265" s="227"/>
      <c r="H265" s="231">
        <v>270.08999999999997</v>
      </c>
      <c r="I265" s="232"/>
      <c r="J265" s="227"/>
      <c r="K265" s="227"/>
      <c r="L265" s="233"/>
      <c r="M265" s="234"/>
      <c r="N265" s="235"/>
      <c r="O265" s="235"/>
      <c r="P265" s="235"/>
      <c r="Q265" s="235"/>
      <c r="R265" s="235"/>
      <c r="S265" s="235"/>
      <c r="T265" s="236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7" t="s">
        <v>153</v>
      </c>
      <c r="AU265" s="237" t="s">
        <v>91</v>
      </c>
      <c r="AV265" s="13" t="s">
        <v>91</v>
      </c>
      <c r="AW265" s="13" t="s">
        <v>36</v>
      </c>
      <c r="AX265" s="13" t="s">
        <v>81</v>
      </c>
      <c r="AY265" s="237" t="s">
        <v>141</v>
      </c>
    </row>
    <row r="266" s="13" customFormat="1">
      <c r="A266" s="13"/>
      <c r="B266" s="226"/>
      <c r="C266" s="227"/>
      <c r="D266" s="228" t="s">
        <v>153</v>
      </c>
      <c r="E266" s="229" t="s">
        <v>1</v>
      </c>
      <c r="F266" s="230" t="s">
        <v>361</v>
      </c>
      <c r="G266" s="227"/>
      <c r="H266" s="231">
        <v>22</v>
      </c>
      <c r="I266" s="232"/>
      <c r="J266" s="227"/>
      <c r="K266" s="227"/>
      <c r="L266" s="233"/>
      <c r="M266" s="234"/>
      <c r="N266" s="235"/>
      <c r="O266" s="235"/>
      <c r="P266" s="235"/>
      <c r="Q266" s="235"/>
      <c r="R266" s="235"/>
      <c r="S266" s="235"/>
      <c r="T266" s="236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7" t="s">
        <v>153</v>
      </c>
      <c r="AU266" s="237" t="s">
        <v>91</v>
      </c>
      <c r="AV266" s="13" t="s">
        <v>91</v>
      </c>
      <c r="AW266" s="13" t="s">
        <v>36</v>
      </c>
      <c r="AX266" s="13" t="s">
        <v>81</v>
      </c>
      <c r="AY266" s="237" t="s">
        <v>141</v>
      </c>
    </row>
    <row r="267" s="14" customFormat="1">
      <c r="A267" s="14"/>
      <c r="B267" s="238"/>
      <c r="C267" s="239"/>
      <c r="D267" s="228" t="s">
        <v>153</v>
      </c>
      <c r="E267" s="240" t="s">
        <v>1</v>
      </c>
      <c r="F267" s="241" t="s">
        <v>155</v>
      </c>
      <c r="G267" s="239"/>
      <c r="H267" s="242">
        <v>292.08999999999997</v>
      </c>
      <c r="I267" s="243"/>
      <c r="J267" s="239"/>
      <c r="K267" s="239"/>
      <c r="L267" s="244"/>
      <c r="M267" s="245"/>
      <c r="N267" s="246"/>
      <c r="O267" s="246"/>
      <c r="P267" s="246"/>
      <c r="Q267" s="246"/>
      <c r="R267" s="246"/>
      <c r="S267" s="246"/>
      <c r="T267" s="247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48" t="s">
        <v>153</v>
      </c>
      <c r="AU267" s="248" t="s">
        <v>91</v>
      </c>
      <c r="AV267" s="14" t="s">
        <v>142</v>
      </c>
      <c r="AW267" s="14" t="s">
        <v>36</v>
      </c>
      <c r="AX267" s="14" t="s">
        <v>86</v>
      </c>
      <c r="AY267" s="248" t="s">
        <v>141</v>
      </c>
    </row>
    <row r="268" s="2" customFormat="1" ht="24.15" customHeight="1">
      <c r="A268" s="39"/>
      <c r="B268" s="40"/>
      <c r="C268" s="253" t="s">
        <v>362</v>
      </c>
      <c r="D268" s="253" t="s">
        <v>263</v>
      </c>
      <c r="E268" s="254" t="s">
        <v>363</v>
      </c>
      <c r="F268" s="255" t="s">
        <v>364</v>
      </c>
      <c r="G268" s="256" t="s">
        <v>170</v>
      </c>
      <c r="H268" s="257">
        <v>275.49200000000002</v>
      </c>
      <c r="I268" s="258"/>
      <c r="J268" s="259">
        <f>ROUND(I268*H268,2)</f>
        <v>0</v>
      </c>
      <c r="K268" s="255" t="s">
        <v>150</v>
      </c>
      <c r="L268" s="260"/>
      <c r="M268" s="261" t="s">
        <v>1</v>
      </c>
      <c r="N268" s="262" t="s">
        <v>47</v>
      </c>
      <c r="O268" s="92"/>
      <c r="P268" s="222">
        <f>O268*H268</f>
        <v>0</v>
      </c>
      <c r="Q268" s="222">
        <v>0.0014</v>
      </c>
      <c r="R268" s="222">
        <f>Q268*H268</f>
        <v>0.3856888</v>
      </c>
      <c r="S268" s="222">
        <v>0</v>
      </c>
      <c r="T268" s="223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24" t="s">
        <v>266</v>
      </c>
      <c r="AT268" s="224" t="s">
        <v>263</v>
      </c>
      <c r="AU268" s="224" t="s">
        <v>91</v>
      </c>
      <c r="AY268" s="18" t="s">
        <v>141</v>
      </c>
      <c r="BE268" s="225">
        <f>IF(N268="základní",J268,0)</f>
        <v>0</v>
      </c>
      <c r="BF268" s="225">
        <f>IF(N268="snížená",J268,0)</f>
        <v>0</v>
      </c>
      <c r="BG268" s="225">
        <f>IF(N268="zákl. přenesená",J268,0)</f>
        <v>0</v>
      </c>
      <c r="BH268" s="225">
        <f>IF(N268="sníž. přenesená",J268,0)</f>
        <v>0</v>
      </c>
      <c r="BI268" s="225">
        <f>IF(N268="nulová",J268,0)</f>
        <v>0</v>
      </c>
      <c r="BJ268" s="18" t="s">
        <v>91</v>
      </c>
      <c r="BK268" s="225">
        <f>ROUND(I268*H268,2)</f>
        <v>0</v>
      </c>
      <c r="BL268" s="18" t="s">
        <v>248</v>
      </c>
      <c r="BM268" s="224" t="s">
        <v>365</v>
      </c>
    </row>
    <row r="269" s="2" customFormat="1">
      <c r="A269" s="39"/>
      <c r="B269" s="40"/>
      <c r="C269" s="41"/>
      <c r="D269" s="228" t="s">
        <v>172</v>
      </c>
      <c r="E269" s="41"/>
      <c r="F269" s="249" t="s">
        <v>366</v>
      </c>
      <c r="G269" s="41"/>
      <c r="H269" s="41"/>
      <c r="I269" s="250"/>
      <c r="J269" s="41"/>
      <c r="K269" s="41"/>
      <c r="L269" s="45"/>
      <c r="M269" s="251"/>
      <c r="N269" s="252"/>
      <c r="O269" s="92"/>
      <c r="P269" s="92"/>
      <c r="Q269" s="92"/>
      <c r="R269" s="92"/>
      <c r="S269" s="92"/>
      <c r="T269" s="93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18" t="s">
        <v>172</v>
      </c>
      <c r="AU269" s="18" t="s">
        <v>91</v>
      </c>
    </row>
    <row r="270" s="13" customFormat="1">
      <c r="A270" s="13"/>
      <c r="B270" s="226"/>
      <c r="C270" s="227"/>
      <c r="D270" s="228" t="s">
        <v>153</v>
      </c>
      <c r="E270" s="229" t="s">
        <v>1</v>
      </c>
      <c r="F270" s="230" t="s">
        <v>367</v>
      </c>
      <c r="G270" s="227"/>
      <c r="H270" s="231">
        <v>275.89999999999998</v>
      </c>
      <c r="I270" s="232"/>
      <c r="J270" s="227"/>
      <c r="K270" s="227"/>
      <c r="L270" s="233"/>
      <c r="M270" s="234"/>
      <c r="N270" s="235"/>
      <c r="O270" s="235"/>
      <c r="P270" s="235"/>
      <c r="Q270" s="235"/>
      <c r="R270" s="235"/>
      <c r="S270" s="235"/>
      <c r="T270" s="236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7" t="s">
        <v>153</v>
      </c>
      <c r="AU270" s="237" t="s">
        <v>91</v>
      </c>
      <c r="AV270" s="13" t="s">
        <v>91</v>
      </c>
      <c r="AW270" s="13" t="s">
        <v>36</v>
      </c>
      <c r="AX270" s="13" t="s">
        <v>81</v>
      </c>
      <c r="AY270" s="237" t="s">
        <v>141</v>
      </c>
    </row>
    <row r="271" s="13" customFormat="1">
      <c r="A271" s="13"/>
      <c r="B271" s="226"/>
      <c r="C271" s="227"/>
      <c r="D271" s="228" t="s">
        <v>153</v>
      </c>
      <c r="E271" s="229" t="s">
        <v>1</v>
      </c>
      <c r="F271" s="230" t="s">
        <v>368</v>
      </c>
      <c r="G271" s="227"/>
      <c r="H271" s="231">
        <v>-4.4800000000000004</v>
      </c>
      <c r="I271" s="232"/>
      <c r="J271" s="227"/>
      <c r="K271" s="227"/>
      <c r="L271" s="233"/>
      <c r="M271" s="234"/>
      <c r="N271" s="235"/>
      <c r="O271" s="235"/>
      <c r="P271" s="235"/>
      <c r="Q271" s="235"/>
      <c r="R271" s="235"/>
      <c r="S271" s="235"/>
      <c r="T271" s="236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7" t="s">
        <v>153</v>
      </c>
      <c r="AU271" s="237" t="s">
        <v>91</v>
      </c>
      <c r="AV271" s="13" t="s">
        <v>91</v>
      </c>
      <c r="AW271" s="13" t="s">
        <v>36</v>
      </c>
      <c r="AX271" s="13" t="s">
        <v>81</v>
      </c>
      <c r="AY271" s="237" t="s">
        <v>141</v>
      </c>
    </row>
    <row r="272" s="13" customFormat="1">
      <c r="A272" s="13"/>
      <c r="B272" s="226"/>
      <c r="C272" s="227"/>
      <c r="D272" s="228" t="s">
        <v>153</v>
      </c>
      <c r="E272" s="229" t="s">
        <v>1</v>
      </c>
      <c r="F272" s="230" t="s">
        <v>369</v>
      </c>
      <c r="G272" s="227"/>
      <c r="H272" s="231">
        <v>-1.0800000000000001</v>
      </c>
      <c r="I272" s="232"/>
      <c r="J272" s="227"/>
      <c r="K272" s="227"/>
      <c r="L272" s="233"/>
      <c r="M272" s="234"/>
      <c r="N272" s="235"/>
      <c r="O272" s="235"/>
      <c r="P272" s="235"/>
      <c r="Q272" s="235"/>
      <c r="R272" s="235"/>
      <c r="S272" s="235"/>
      <c r="T272" s="236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7" t="s">
        <v>153</v>
      </c>
      <c r="AU272" s="237" t="s">
        <v>91</v>
      </c>
      <c r="AV272" s="13" t="s">
        <v>91</v>
      </c>
      <c r="AW272" s="13" t="s">
        <v>36</v>
      </c>
      <c r="AX272" s="13" t="s">
        <v>81</v>
      </c>
      <c r="AY272" s="237" t="s">
        <v>141</v>
      </c>
    </row>
    <row r="273" s="13" customFormat="1">
      <c r="A273" s="13"/>
      <c r="B273" s="226"/>
      <c r="C273" s="227"/>
      <c r="D273" s="228" t="s">
        <v>153</v>
      </c>
      <c r="E273" s="229" t="s">
        <v>1</v>
      </c>
      <c r="F273" s="230" t="s">
        <v>370</v>
      </c>
      <c r="G273" s="227"/>
      <c r="H273" s="231">
        <v>-0.25</v>
      </c>
      <c r="I273" s="232"/>
      <c r="J273" s="227"/>
      <c r="K273" s="227"/>
      <c r="L273" s="233"/>
      <c r="M273" s="234"/>
      <c r="N273" s="235"/>
      <c r="O273" s="235"/>
      <c r="P273" s="235"/>
      <c r="Q273" s="235"/>
      <c r="R273" s="235"/>
      <c r="S273" s="235"/>
      <c r="T273" s="236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7" t="s">
        <v>153</v>
      </c>
      <c r="AU273" s="237" t="s">
        <v>91</v>
      </c>
      <c r="AV273" s="13" t="s">
        <v>91</v>
      </c>
      <c r="AW273" s="13" t="s">
        <v>36</v>
      </c>
      <c r="AX273" s="13" t="s">
        <v>81</v>
      </c>
      <c r="AY273" s="237" t="s">
        <v>141</v>
      </c>
    </row>
    <row r="274" s="14" customFormat="1">
      <c r="A274" s="14"/>
      <c r="B274" s="238"/>
      <c r="C274" s="239"/>
      <c r="D274" s="228" t="s">
        <v>153</v>
      </c>
      <c r="E274" s="240" t="s">
        <v>88</v>
      </c>
      <c r="F274" s="241" t="s">
        <v>155</v>
      </c>
      <c r="G274" s="239"/>
      <c r="H274" s="242">
        <v>270.08999999999997</v>
      </c>
      <c r="I274" s="243"/>
      <c r="J274" s="239"/>
      <c r="K274" s="239"/>
      <c r="L274" s="244"/>
      <c r="M274" s="245"/>
      <c r="N274" s="246"/>
      <c r="O274" s="246"/>
      <c r="P274" s="246"/>
      <c r="Q274" s="246"/>
      <c r="R274" s="246"/>
      <c r="S274" s="246"/>
      <c r="T274" s="247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48" t="s">
        <v>153</v>
      </c>
      <c r="AU274" s="248" t="s">
        <v>91</v>
      </c>
      <c r="AV274" s="14" t="s">
        <v>142</v>
      </c>
      <c r="AW274" s="14" t="s">
        <v>36</v>
      </c>
      <c r="AX274" s="14" t="s">
        <v>86</v>
      </c>
      <c r="AY274" s="248" t="s">
        <v>141</v>
      </c>
    </row>
    <row r="275" s="13" customFormat="1">
      <c r="A275" s="13"/>
      <c r="B275" s="226"/>
      <c r="C275" s="227"/>
      <c r="D275" s="228" t="s">
        <v>153</v>
      </c>
      <c r="E275" s="227"/>
      <c r="F275" s="230" t="s">
        <v>371</v>
      </c>
      <c r="G275" s="227"/>
      <c r="H275" s="231">
        <v>275.49200000000002</v>
      </c>
      <c r="I275" s="232"/>
      <c r="J275" s="227"/>
      <c r="K275" s="227"/>
      <c r="L275" s="233"/>
      <c r="M275" s="234"/>
      <c r="N275" s="235"/>
      <c r="O275" s="235"/>
      <c r="P275" s="235"/>
      <c r="Q275" s="235"/>
      <c r="R275" s="235"/>
      <c r="S275" s="235"/>
      <c r="T275" s="236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7" t="s">
        <v>153</v>
      </c>
      <c r="AU275" s="237" t="s">
        <v>91</v>
      </c>
      <c r="AV275" s="13" t="s">
        <v>91</v>
      </c>
      <c r="AW275" s="13" t="s">
        <v>4</v>
      </c>
      <c r="AX275" s="13" t="s">
        <v>86</v>
      </c>
      <c r="AY275" s="237" t="s">
        <v>141</v>
      </c>
    </row>
    <row r="276" s="2" customFormat="1" ht="16.5" customHeight="1">
      <c r="A276" s="39"/>
      <c r="B276" s="40"/>
      <c r="C276" s="253" t="s">
        <v>372</v>
      </c>
      <c r="D276" s="253" t="s">
        <v>263</v>
      </c>
      <c r="E276" s="254" t="s">
        <v>373</v>
      </c>
      <c r="F276" s="255" t="s">
        <v>374</v>
      </c>
      <c r="G276" s="256" t="s">
        <v>375</v>
      </c>
      <c r="H276" s="257">
        <v>2.2000000000000002</v>
      </c>
      <c r="I276" s="258"/>
      <c r="J276" s="259">
        <f>ROUND(I276*H276,2)</f>
        <v>0</v>
      </c>
      <c r="K276" s="255" t="s">
        <v>150</v>
      </c>
      <c r="L276" s="260"/>
      <c r="M276" s="261" t="s">
        <v>1</v>
      </c>
      <c r="N276" s="262" t="s">
        <v>47</v>
      </c>
      <c r="O276" s="92"/>
      <c r="P276" s="222">
        <f>O276*H276</f>
        <v>0</v>
      </c>
      <c r="Q276" s="222">
        <v>0.02</v>
      </c>
      <c r="R276" s="222">
        <f>Q276*H276</f>
        <v>0.044000000000000004</v>
      </c>
      <c r="S276" s="222">
        <v>0</v>
      </c>
      <c r="T276" s="223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24" t="s">
        <v>266</v>
      </c>
      <c r="AT276" s="224" t="s">
        <v>263</v>
      </c>
      <c r="AU276" s="224" t="s">
        <v>91</v>
      </c>
      <c r="AY276" s="18" t="s">
        <v>141</v>
      </c>
      <c r="BE276" s="225">
        <f>IF(N276="základní",J276,0)</f>
        <v>0</v>
      </c>
      <c r="BF276" s="225">
        <f>IF(N276="snížená",J276,0)</f>
        <v>0</v>
      </c>
      <c r="BG276" s="225">
        <f>IF(N276="zákl. přenesená",J276,0)</f>
        <v>0</v>
      </c>
      <c r="BH276" s="225">
        <f>IF(N276="sníž. přenesená",J276,0)</f>
        <v>0</v>
      </c>
      <c r="BI276" s="225">
        <f>IF(N276="nulová",J276,0)</f>
        <v>0</v>
      </c>
      <c r="BJ276" s="18" t="s">
        <v>91</v>
      </c>
      <c r="BK276" s="225">
        <f>ROUND(I276*H276,2)</f>
        <v>0</v>
      </c>
      <c r="BL276" s="18" t="s">
        <v>248</v>
      </c>
      <c r="BM276" s="224" t="s">
        <v>376</v>
      </c>
    </row>
    <row r="277" s="13" customFormat="1">
      <c r="A277" s="13"/>
      <c r="B277" s="226"/>
      <c r="C277" s="227"/>
      <c r="D277" s="228" t="s">
        <v>153</v>
      </c>
      <c r="E277" s="229" t="s">
        <v>1</v>
      </c>
      <c r="F277" s="230" t="s">
        <v>377</v>
      </c>
      <c r="G277" s="227"/>
      <c r="H277" s="231">
        <v>2.2000000000000002</v>
      </c>
      <c r="I277" s="232"/>
      <c r="J277" s="227"/>
      <c r="K277" s="227"/>
      <c r="L277" s="233"/>
      <c r="M277" s="234"/>
      <c r="N277" s="235"/>
      <c r="O277" s="235"/>
      <c r="P277" s="235"/>
      <c r="Q277" s="235"/>
      <c r="R277" s="235"/>
      <c r="S277" s="235"/>
      <c r="T277" s="236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7" t="s">
        <v>153</v>
      </c>
      <c r="AU277" s="237" t="s">
        <v>91</v>
      </c>
      <c r="AV277" s="13" t="s">
        <v>91</v>
      </c>
      <c r="AW277" s="13" t="s">
        <v>36</v>
      </c>
      <c r="AX277" s="13" t="s">
        <v>86</v>
      </c>
      <c r="AY277" s="237" t="s">
        <v>141</v>
      </c>
    </row>
    <row r="278" s="2" customFormat="1" ht="33" customHeight="1">
      <c r="A278" s="39"/>
      <c r="B278" s="40"/>
      <c r="C278" s="213" t="s">
        <v>378</v>
      </c>
      <c r="D278" s="213" t="s">
        <v>146</v>
      </c>
      <c r="E278" s="214" t="s">
        <v>379</v>
      </c>
      <c r="F278" s="215" t="s">
        <v>380</v>
      </c>
      <c r="G278" s="216" t="s">
        <v>170</v>
      </c>
      <c r="H278" s="217">
        <v>292.08999999999997</v>
      </c>
      <c r="I278" s="218"/>
      <c r="J278" s="219">
        <f>ROUND(I278*H278,2)</f>
        <v>0</v>
      </c>
      <c r="K278" s="215" t="s">
        <v>150</v>
      </c>
      <c r="L278" s="45"/>
      <c r="M278" s="220" t="s">
        <v>1</v>
      </c>
      <c r="N278" s="221" t="s">
        <v>47</v>
      </c>
      <c r="O278" s="92"/>
      <c r="P278" s="222">
        <f>O278*H278</f>
        <v>0</v>
      </c>
      <c r="Q278" s="222">
        <v>5.0000000000000002E-05</v>
      </c>
      <c r="R278" s="222">
        <f>Q278*H278</f>
        <v>0.014604499999999999</v>
      </c>
      <c r="S278" s="222">
        <v>0</v>
      </c>
      <c r="T278" s="223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24" t="s">
        <v>248</v>
      </c>
      <c r="AT278" s="224" t="s">
        <v>146</v>
      </c>
      <c r="AU278" s="224" t="s">
        <v>91</v>
      </c>
      <c r="AY278" s="18" t="s">
        <v>141</v>
      </c>
      <c r="BE278" s="225">
        <f>IF(N278="základní",J278,0)</f>
        <v>0</v>
      </c>
      <c r="BF278" s="225">
        <f>IF(N278="snížená",J278,0)</f>
        <v>0</v>
      </c>
      <c r="BG278" s="225">
        <f>IF(N278="zákl. přenesená",J278,0)</f>
        <v>0</v>
      </c>
      <c r="BH278" s="225">
        <f>IF(N278="sníž. přenesená",J278,0)</f>
        <v>0</v>
      </c>
      <c r="BI278" s="225">
        <f>IF(N278="nulová",J278,0)</f>
        <v>0</v>
      </c>
      <c r="BJ278" s="18" t="s">
        <v>91</v>
      </c>
      <c r="BK278" s="225">
        <f>ROUND(I278*H278,2)</f>
        <v>0</v>
      </c>
      <c r="BL278" s="18" t="s">
        <v>248</v>
      </c>
      <c r="BM278" s="224" t="s">
        <v>381</v>
      </c>
    </row>
    <row r="279" s="2" customFormat="1" ht="24.15" customHeight="1">
      <c r="A279" s="39"/>
      <c r="B279" s="40"/>
      <c r="C279" s="213" t="s">
        <v>382</v>
      </c>
      <c r="D279" s="213" t="s">
        <v>146</v>
      </c>
      <c r="E279" s="214" t="s">
        <v>383</v>
      </c>
      <c r="F279" s="215" t="s">
        <v>384</v>
      </c>
      <c r="G279" s="216" t="s">
        <v>170</v>
      </c>
      <c r="H279" s="217">
        <v>1.4139999999999999</v>
      </c>
      <c r="I279" s="218"/>
      <c r="J279" s="219">
        <f>ROUND(I279*H279,2)</f>
        <v>0</v>
      </c>
      <c r="K279" s="215" t="s">
        <v>150</v>
      </c>
      <c r="L279" s="45"/>
      <c r="M279" s="220" t="s">
        <v>1</v>
      </c>
      <c r="N279" s="221" t="s">
        <v>47</v>
      </c>
      <c r="O279" s="92"/>
      <c r="P279" s="222">
        <f>O279*H279</f>
        <v>0</v>
      </c>
      <c r="Q279" s="222">
        <v>0.00019000000000000001</v>
      </c>
      <c r="R279" s="222">
        <f>Q279*H279</f>
        <v>0.00026865999999999999</v>
      </c>
      <c r="S279" s="222">
        <v>0</v>
      </c>
      <c r="T279" s="223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24" t="s">
        <v>248</v>
      </c>
      <c r="AT279" s="224" t="s">
        <v>146</v>
      </c>
      <c r="AU279" s="224" t="s">
        <v>91</v>
      </c>
      <c r="AY279" s="18" t="s">
        <v>141</v>
      </c>
      <c r="BE279" s="225">
        <f>IF(N279="základní",J279,0)</f>
        <v>0</v>
      </c>
      <c r="BF279" s="225">
        <f>IF(N279="snížená",J279,0)</f>
        <v>0</v>
      </c>
      <c r="BG279" s="225">
        <f>IF(N279="zákl. přenesená",J279,0)</f>
        <v>0</v>
      </c>
      <c r="BH279" s="225">
        <f>IF(N279="sníž. přenesená",J279,0)</f>
        <v>0</v>
      </c>
      <c r="BI279" s="225">
        <f>IF(N279="nulová",J279,0)</f>
        <v>0</v>
      </c>
      <c r="BJ279" s="18" t="s">
        <v>91</v>
      </c>
      <c r="BK279" s="225">
        <f>ROUND(I279*H279,2)</f>
        <v>0</v>
      </c>
      <c r="BL279" s="18" t="s">
        <v>248</v>
      </c>
      <c r="BM279" s="224" t="s">
        <v>385</v>
      </c>
    </row>
    <row r="280" s="2" customFormat="1">
      <c r="A280" s="39"/>
      <c r="B280" s="40"/>
      <c r="C280" s="41"/>
      <c r="D280" s="228" t="s">
        <v>172</v>
      </c>
      <c r="E280" s="41"/>
      <c r="F280" s="249" t="s">
        <v>173</v>
      </c>
      <c r="G280" s="41"/>
      <c r="H280" s="41"/>
      <c r="I280" s="250"/>
      <c r="J280" s="41"/>
      <c r="K280" s="41"/>
      <c r="L280" s="45"/>
      <c r="M280" s="251"/>
      <c r="N280" s="252"/>
      <c r="O280" s="92"/>
      <c r="P280" s="92"/>
      <c r="Q280" s="92"/>
      <c r="R280" s="92"/>
      <c r="S280" s="92"/>
      <c r="T280" s="93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172</v>
      </c>
      <c r="AU280" s="18" t="s">
        <v>91</v>
      </c>
    </row>
    <row r="281" s="13" customFormat="1">
      <c r="A281" s="13"/>
      <c r="B281" s="226"/>
      <c r="C281" s="227"/>
      <c r="D281" s="228" t="s">
        <v>153</v>
      </c>
      <c r="E281" s="229" t="s">
        <v>1</v>
      </c>
      <c r="F281" s="230" t="s">
        <v>386</v>
      </c>
      <c r="G281" s="227"/>
      <c r="H281" s="231">
        <v>1.4139999999999999</v>
      </c>
      <c r="I281" s="232"/>
      <c r="J281" s="227"/>
      <c r="K281" s="227"/>
      <c r="L281" s="233"/>
      <c r="M281" s="234"/>
      <c r="N281" s="235"/>
      <c r="O281" s="235"/>
      <c r="P281" s="235"/>
      <c r="Q281" s="235"/>
      <c r="R281" s="235"/>
      <c r="S281" s="235"/>
      <c r="T281" s="236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7" t="s">
        <v>153</v>
      </c>
      <c r="AU281" s="237" t="s">
        <v>91</v>
      </c>
      <c r="AV281" s="13" t="s">
        <v>91</v>
      </c>
      <c r="AW281" s="13" t="s">
        <v>36</v>
      </c>
      <c r="AX281" s="13" t="s">
        <v>86</v>
      </c>
      <c r="AY281" s="237" t="s">
        <v>141</v>
      </c>
    </row>
    <row r="282" s="2" customFormat="1" ht="24.15" customHeight="1">
      <c r="A282" s="39"/>
      <c r="B282" s="40"/>
      <c r="C282" s="253" t="s">
        <v>387</v>
      </c>
      <c r="D282" s="253" t="s">
        <v>263</v>
      </c>
      <c r="E282" s="254" t="s">
        <v>388</v>
      </c>
      <c r="F282" s="255" t="s">
        <v>389</v>
      </c>
      <c r="G282" s="256" t="s">
        <v>170</v>
      </c>
      <c r="H282" s="257">
        <v>1.442</v>
      </c>
      <c r="I282" s="258"/>
      <c r="J282" s="259">
        <f>ROUND(I282*H282,2)</f>
        <v>0</v>
      </c>
      <c r="K282" s="255" t="s">
        <v>150</v>
      </c>
      <c r="L282" s="260"/>
      <c r="M282" s="261" t="s">
        <v>1</v>
      </c>
      <c r="N282" s="262" t="s">
        <v>47</v>
      </c>
      <c r="O282" s="92"/>
      <c r="P282" s="222">
        <f>O282*H282</f>
        <v>0</v>
      </c>
      <c r="Q282" s="222">
        <v>0.0025999999999999999</v>
      </c>
      <c r="R282" s="222">
        <f>Q282*H282</f>
        <v>0.0037491999999999998</v>
      </c>
      <c r="S282" s="222">
        <v>0</v>
      </c>
      <c r="T282" s="223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24" t="s">
        <v>266</v>
      </c>
      <c r="AT282" s="224" t="s">
        <v>263</v>
      </c>
      <c r="AU282" s="224" t="s">
        <v>91</v>
      </c>
      <c r="AY282" s="18" t="s">
        <v>141</v>
      </c>
      <c r="BE282" s="225">
        <f>IF(N282="základní",J282,0)</f>
        <v>0</v>
      </c>
      <c r="BF282" s="225">
        <f>IF(N282="snížená",J282,0)</f>
        <v>0</v>
      </c>
      <c r="BG282" s="225">
        <f>IF(N282="zákl. přenesená",J282,0)</f>
        <v>0</v>
      </c>
      <c r="BH282" s="225">
        <f>IF(N282="sníž. přenesená",J282,0)</f>
        <v>0</v>
      </c>
      <c r="BI282" s="225">
        <f>IF(N282="nulová",J282,0)</f>
        <v>0</v>
      </c>
      <c r="BJ282" s="18" t="s">
        <v>91</v>
      </c>
      <c r="BK282" s="225">
        <f>ROUND(I282*H282,2)</f>
        <v>0</v>
      </c>
      <c r="BL282" s="18" t="s">
        <v>248</v>
      </c>
      <c r="BM282" s="224" t="s">
        <v>390</v>
      </c>
    </row>
    <row r="283" s="2" customFormat="1">
      <c r="A283" s="39"/>
      <c r="B283" s="40"/>
      <c r="C283" s="41"/>
      <c r="D283" s="228" t="s">
        <v>172</v>
      </c>
      <c r="E283" s="41"/>
      <c r="F283" s="249" t="s">
        <v>391</v>
      </c>
      <c r="G283" s="41"/>
      <c r="H283" s="41"/>
      <c r="I283" s="250"/>
      <c r="J283" s="41"/>
      <c r="K283" s="41"/>
      <c r="L283" s="45"/>
      <c r="M283" s="251"/>
      <c r="N283" s="252"/>
      <c r="O283" s="92"/>
      <c r="P283" s="92"/>
      <c r="Q283" s="92"/>
      <c r="R283" s="92"/>
      <c r="S283" s="92"/>
      <c r="T283" s="93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18" t="s">
        <v>172</v>
      </c>
      <c r="AU283" s="18" t="s">
        <v>91</v>
      </c>
    </row>
    <row r="284" s="13" customFormat="1">
      <c r="A284" s="13"/>
      <c r="B284" s="226"/>
      <c r="C284" s="227"/>
      <c r="D284" s="228" t="s">
        <v>153</v>
      </c>
      <c r="E284" s="227"/>
      <c r="F284" s="230" t="s">
        <v>392</v>
      </c>
      <c r="G284" s="227"/>
      <c r="H284" s="231">
        <v>1.442</v>
      </c>
      <c r="I284" s="232"/>
      <c r="J284" s="227"/>
      <c r="K284" s="227"/>
      <c r="L284" s="233"/>
      <c r="M284" s="234"/>
      <c r="N284" s="235"/>
      <c r="O284" s="235"/>
      <c r="P284" s="235"/>
      <c r="Q284" s="235"/>
      <c r="R284" s="235"/>
      <c r="S284" s="235"/>
      <c r="T284" s="236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7" t="s">
        <v>153</v>
      </c>
      <c r="AU284" s="237" t="s">
        <v>91</v>
      </c>
      <c r="AV284" s="13" t="s">
        <v>91</v>
      </c>
      <c r="AW284" s="13" t="s">
        <v>4</v>
      </c>
      <c r="AX284" s="13" t="s">
        <v>86</v>
      </c>
      <c r="AY284" s="237" t="s">
        <v>141</v>
      </c>
    </row>
    <row r="285" s="2" customFormat="1" ht="24.15" customHeight="1">
      <c r="A285" s="39"/>
      <c r="B285" s="40"/>
      <c r="C285" s="213" t="s">
        <v>393</v>
      </c>
      <c r="D285" s="213" t="s">
        <v>146</v>
      </c>
      <c r="E285" s="214" t="s">
        <v>394</v>
      </c>
      <c r="F285" s="215" t="s">
        <v>395</v>
      </c>
      <c r="G285" s="216" t="s">
        <v>353</v>
      </c>
      <c r="H285" s="284"/>
      <c r="I285" s="218"/>
      <c r="J285" s="219">
        <f>ROUND(I285*H285,2)</f>
        <v>0</v>
      </c>
      <c r="K285" s="215" t="s">
        <v>150</v>
      </c>
      <c r="L285" s="45"/>
      <c r="M285" s="220" t="s">
        <v>1</v>
      </c>
      <c r="N285" s="221" t="s">
        <v>47</v>
      </c>
      <c r="O285" s="92"/>
      <c r="P285" s="222">
        <f>O285*H285</f>
        <v>0</v>
      </c>
      <c r="Q285" s="222">
        <v>0</v>
      </c>
      <c r="R285" s="222">
        <f>Q285*H285</f>
        <v>0</v>
      </c>
      <c r="S285" s="222">
        <v>0</v>
      </c>
      <c r="T285" s="223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24" t="s">
        <v>248</v>
      </c>
      <c r="AT285" s="224" t="s">
        <v>146</v>
      </c>
      <c r="AU285" s="224" t="s">
        <v>91</v>
      </c>
      <c r="AY285" s="18" t="s">
        <v>141</v>
      </c>
      <c r="BE285" s="225">
        <f>IF(N285="základní",J285,0)</f>
        <v>0</v>
      </c>
      <c r="BF285" s="225">
        <f>IF(N285="snížená",J285,0)</f>
        <v>0</v>
      </c>
      <c r="BG285" s="225">
        <f>IF(N285="zákl. přenesená",J285,0)</f>
        <v>0</v>
      </c>
      <c r="BH285" s="225">
        <f>IF(N285="sníž. přenesená",J285,0)</f>
        <v>0</v>
      </c>
      <c r="BI285" s="225">
        <f>IF(N285="nulová",J285,0)</f>
        <v>0</v>
      </c>
      <c r="BJ285" s="18" t="s">
        <v>91</v>
      </c>
      <c r="BK285" s="225">
        <f>ROUND(I285*H285,2)</f>
        <v>0</v>
      </c>
      <c r="BL285" s="18" t="s">
        <v>248</v>
      </c>
      <c r="BM285" s="224" t="s">
        <v>396</v>
      </c>
    </row>
    <row r="286" s="12" customFormat="1" ht="22.8" customHeight="1">
      <c r="A286" s="12"/>
      <c r="B286" s="197"/>
      <c r="C286" s="198"/>
      <c r="D286" s="199" t="s">
        <v>80</v>
      </c>
      <c r="E286" s="211" t="s">
        <v>397</v>
      </c>
      <c r="F286" s="211" t="s">
        <v>398</v>
      </c>
      <c r="G286" s="198"/>
      <c r="H286" s="198"/>
      <c r="I286" s="201"/>
      <c r="J286" s="212">
        <f>BK286</f>
        <v>0</v>
      </c>
      <c r="K286" s="198"/>
      <c r="L286" s="203"/>
      <c r="M286" s="204"/>
      <c r="N286" s="205"/>
      <c r="O286" s="205"/>
      <c r="P286" s="206">
        <f>SUM(P287:P301)</f>
        <v>0</v>
      </c>
      <c r="Q286" s="205"/>
      <c r="R286" s="206">
        <f>SUM(R287:R301)</f>
        <v>0.010344999999999998</v>
      </c>
      <c r="S286" s="205"/>
      <c r="T286" s="207">
        <f>SUM(T287:T301)</f>
        <v>0.074005000000000001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R286" s="208" t="s">
        <v>91</v>
      </c>
      <c r="AT286" s="209" t="s">
        <v>80</v>
      </c>
      <c r="AU286" s="209" t="s">
        <v>86</v>
      </c>
      <c r="AY286" s="208" t="s">
        <v>141</v>
      </c>
      <c r="BK286" s="210">
        <f>SUM(BK287:BK301)</f>
        <v>0</v>
      </c>
    </row>
    <row r="287" s="2" customFormat="1" ht="16.5" customHeight="1">
      <c r="A287" s="39"/>
      <c r="B287" s="40"/>
      <c r="C287" s="213" t="s">
        <v>399</v>
      </c>
      <c r="D287" s="213" t="s">
        <v>146</v>
      </c>
      <c r="E287" s="214" t="s">
        <v>400</v>
      </c>
      <c r="F287" s="215" t="s">
        <v>401</v>
      </c>
      <c r="G287" s="216" t="s">
        <v>281</v>
      </c>
      <c r="H287" s="217">
        <v>1.5</v>
      </c>
      <c r="I287" s="218"/>
      <c r="J287" s="219">
        <f>ROUND(I287*H287,2)</f>
        <v>0</v>
      </c>
      <c r="K287" s="215" t="s">
        <v>150</v>
      </c>
      <c r="L287" s="45"/>
      <c r="M287" s="220" t="s">
        <v>1</v>
      </c>
      <c r="N287" s="221" t="s">
        <v>47</v>
      </c>
      <c r="O287" s="92"/>
      <c r="P287" s="222">
        <f>O287*H287</f>
        <v>0</v>
      </c>
      <c r="Q287" s="222">
        <v>0</v>
      </c>
      <c r="R287" s="222">
        <f>Q287*H287</f>
        <v>0</v>
      </c>
      <c r="S287" s="222">
        <v>0.03065</v>
      </c>
      <c r="T287" s="223">
        <f>S287*H287</f>
        <v>0.045975000000000002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24" t="s">
        <v>248</v>
      </c>
      <c r="AT287" s="224" t="s">
        <v>146</v>
      </c>
      <c r="AU287" s="224" t="s">
        <v>91</v>
      </c>
      <c r="AY287" s="18" t="s">
        <v>141</v>
      </c>
      <c r="BE287" s="225">
        <f>IF(N287="základní",J287,0)</f>
        <v>0</v>
      </c>
      <c r="BF287" s="225">
        <f>IF(N287="snížená",J287,0)</f>
        <v>0</v>
      </c>
      <c r="BG287" s="225">
        <f>IF(N287="zákl. přenesená",J287,0)</f>
        <v>0</v>
      </c>
      <c r="BH287" s="225">
        <f>IF(N287="sníž. přenesená",J287,0)</f>
        <v>0</v>
      </c>
      <c r="BI287" s="225">
        <f>IF(N287="nulová",J287,0)</f>
        <v>0</v>
      </c>
      <c r="BJ287" s="18" t="s">
        <v>91</v>
      </c>
      <c r="BK287" s="225">
        <f>ROUND(I287*H287,2)</f>
        <v>0</v>
      </c>
      <c r="BL287" s="18" t="s">
        <v>248</v>
      </c>
      <c r="BM287" s="224" t="s">
        <v>402</v>
      </c>
    </row>
    <row r="288" s="13" customFormat="1">
      <c r="A288" s="13"/>
      <c r="B288" s="226"/>
      <c r="C288" s="227"/>
      <c r="D288" s="228" t="s">
        <v>153</v>
      </c>
      <c r="E288" s="229" t="s">
        <v>1</v>
      </c>
      <c r="F288" s="230" t="s">
        <v>403</v>
      </c>
      <c r="G288" s="227"/>
      <c r="H288" s="231">
        <v>1.5</v>
      </c>
      <c r="I288" s="232"/>
      <c r="J288" s="227"/>
      <c r="K288" s="227"/>
      <c r="L288" s="233"/>
      <c r="M288" s="234"/>
      <c r="N288" s="235"/>
      <c r="O288" s="235"/>
      <c r="P288" s="235"/>
      <c r="Q288" s="235"/>
      <c r="R288" s="235"/>
      <c r="S288" s="235"/>
      <c r="T288" s="236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7" t="s">
        <v>153</v>
      </c>
      <c r="AU288" s="237" t="s">
        <v>91</v>
      </c>
      <c r="AV288" s="13" t="s">
        <v>91</v>
      </c>
      <c r="AW288" s="13" t="s">
        <v>36</v>
      </c>
      <c r="AX288" s="13" t="s">
        <v>81</v>
      </c>
      <c r="AY288" s="237" t="s">
        <v>141</v>
      </c>
    </row>
    <row r="289" s="14" customFormat="1">
      <c r="A289" s="14"/>
      <c r="B289" s="238"/>
      <c r="C289" s="239"/>
      <c r="D289" s="228" t="s">
        <v>153</v>
      </c>
      <c r="E289" s="240" t="s">
        <v>1</v>
      </c>
      <c r="F289" s="241" t="s">
        <v>155</v>
      </c>
      <c r="G289" s="239"/>
      <c r="H289" s="242">
        <v>1.5</v>
      </c>
      <c r="I289" s="243"/>
      <c r="J289" s="239"/>
      <c r="K289" s="239"/>
      <c r="L289" s="244"/>
      <c r="M289" s="245"/>
      <c r="N289" s="246"/>
      <c r="O289" s="246"/>
      <c r="P289" s="246"/>
      <c r="Q289" s="246"/>
      <c r="R289" s="246"/>
      <c r="S289" s="246"/>
      <c r="T289" s="247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48" t="s">
        <v>153</v>
      </c>
      <c r="AU289" s="248" t="s">
        <v>91</v>
      </c>
      <c r="AV289" s="14" t="s">
        <v>142</v>
      </c>
      <c r="AW289" s="14" t="s">
        <v>36</v>
      </c>
      <c r="AX289" s="14" t="s">
        <v>86</v>
      </c>
      <c r="AY289" s="248" t="s">
        <v>141</v>
      </c>
    </row>
    <row r="290" s="2" customFormat="1" ht="16.5" customHeight="1">
      <c r="A290" s="39"/>
      <c r="B290" s="40"/>
      <c r="C290" s="213" t="s">
        <v>266</v>
      </c>
      <c r="D290" s="213" t="s">
        <v>146</v>
      </c>
      <c r="E290" s="214" t="s">
        <v>404</v>
      </c>
      <c r="F290" s="215" t="s">
        <v>405</v>
      </c>
      <c r="G290" s="216" t="s">
        <v>281</v>
      </c>
      <c r="H290" s="217">
        <v>4</v>
      </c>
      <c r="I290" s="218"/>
      <c r="J290" s="219">
        <f>ROUND(I290*H290,2)</f>
        <v>0</v>
      </c>
      <c r="K290" s="215" t="s">
        <v>150</v>
      </c>
      <c r="L290" s="45"/>
      <c r="M290" s="220" t="s">
        <v>1</v>
      </c>
      <c r="N290" s="221" t="s">
        <v>47</v>
      </c>
      <c r="O290" s="92"/>
      <c r="P290" s="222">
        <f>O290*H290</f>
        <v>0</v>
      </c>
      <c r="Q290" s="222">
        <v>0</v>
      </c>
      <c r="R290" s="222">
        <f>Q290*H290</f>
        <v>0</v>
      </c>
      <c r="S290" s="222">
        <v>0.00198</v>
      </c>
      <c r="T290" s="223">
        <f>S290*H290</f>
        <v>0.00792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24" t="s">
        <v>248</v>
      </c>
      <c r="AT290" s="224" t="s">
        <v>146</v>
      </c>
      <c r="AU290" s="224" t="s">
        <v>91</v>
      </c>
      <c r="AY290" s="18" t="s">
        <v>141</v>
      </c>
      <c r="BE290" s="225">
        <f>IF(N290="základní",J290,0)</f>
        <v>0</v>
      </c>
      <c r="BF290" s="225">
        <f>IF(N290="snížená",J290,0)</f>
        <v>0</v>
      </c>
      <c r="BG290" s="225">
        <f>IF(N290="zákl. přenesená",J290,0)</f>
        <v>0</v>
      </c>
      <c r="BH290" s="225">
        <f>IF(N290="sníž. přenesená",J290,0)</f>
        <v>0</v>
      </c>
      <c r="BI290" s="225">
        <f>IF(N290="nulová",J290,0)</f>
        <v>0</v>
      </c>
      <c r="BJ290" s="18" t="s">
        <v>91</v>
      </c>
      <c r="BK290" s="225">
        <f>ROUND(I290*H290,2)</f>
        <v>0</v>
      </c>
      <c r="BL290" s="18" t="s">
        <v>248</v>
      </c>
      <c r="BM290" s="224" t="s">
        <v>406</v>
      </c>
    </row>
    <row r="291" s="2" customFormat="1">
      <c r="A291" s="39"/>
      <c r="B291" s="40"/>
      <c r="C291" s="41"/>
      <c r="D291" s="228" t="s">
        <v>172</v>
      </c>
      <c r="E291" s="41"/>
      <c r="F291" s="249" t="s">
        <v>407</v>
      </c>
      <c r="G291" s="41"/>
      <c r="H291" s="41"/>
      <c r="I291" s="250"/>
      <c r="J291" s="41"/>
      <c r="K291" s="41"/>
      <c r="L291" s="45"/>
      <c r="M291" s="251"/>
      <c r="N291" s="252"/>
      <c r="O291" s="92"/>
      <c r="P291" s="92"/>
      <c r="Q291" s="92"/>
      <c r="R291" s="92"/>
      <c r="S291" s="92"/>
      <c r="T291" s="93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172</v>
      </c>
      <c r="AU291" s="18" t="s">
        <v>91</v>
      </c>
    </row>
    <row r="292" s="13" customFormat="1">
      <c r="A292" s="13"/>
      <c r="B292" s="226"/>
      <c r="C292" s="227"/>
      <c r="D292" s="228" t="s">
        <v>153</v>
      </c>
      <c r="E292" s="229" t="s">
        <v>1</v>
      </c>
      <c r="F292" s="230" t="s">
        <v>408</v>
      </c>
      <c r="G292" s="227"/>
      <c r="H292" s="231">
        <v>4</v>
      </c>
      <c r="I292" s="232"/>
      <c r="J292" s="227"/>
      <c r="K292" s="227"/>
      <c r="L292" s="233"/>
      <c r="M292" s="234"/>
      <c r="N292" s="235"/>
      <c r="O292" s="235"/>
      <c r="P292" s="235"/>
      <c r="Q292" s="235"/>
      <c r="R292" s="235"/>
      <c r="S292" s="235"/>
      <c r="T292" s="236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7" t="s">
        <v>153</v>
      </c>
      <c r="AU292" s="237" t="s">
        <v>91</v>
      </c>
      <c r="AV292" s="13" t="s">
        <v>91</v>
      </c>
      <c r="AW292" s="13" t="s">
        <v>36</v>
      </c>
      <c r="AX292" s="13" t="s">
        <v>86</v>
      </c>
      <c r="AY292" s="237" t="s">
        <v>141</v>
      </c>
    </row>
    <row r="293" s="2" customFormat="1" ht="16.5" customHeight="1">
      <c r="A293" s="39"/>
      <c r="B293" s="40"/>
      <c r="C293" s="213" t="s">
        <v>409</v>
      </c>
      <c r="D293" s="213" t="s">
        <v>146</v>
      </c>
      <c r="E293" s="214" t="s">
        <v>410</v>
      </c>
      <c r="F293" s="215" t="s">
        <v>411</v>
      </c>
      <c r="G293" s="216" t="s">
        <v>281</v>
      </c>
      <c r="H293" s="217">
        <v>1.5</v>
      </c>
      <c r="I293" s="218"/>
      <c r="J293" s="219">
        <f>ROUND(I293*H293,2)</f>
        <v>0</v>
      </c>
      <c r="K293" s="215" t="s">
        <v>150</v>
      </c>
      <c r="L293" s="45"/>
      <c r="M293" s="220" t="s">
        <v>1</v>
      </c>
      <c r="N293" s="221" t="s">
        <v>47</v>
      </c>
      <c r="O293" s="92"/>
      <c r="P293" s="222">
        <f>O293*H293</f>
        <v>0</v>
      </c>
      <c r="Q293" s="222">
        <v>0.00125</v>
      </c>
      <c r="R293" s="222">
        <f>Q293*H293</f>
        <v>0.0018749999999999999</v>
      </c>
      <c r="S293" s="222">
        <v>0</v>
      </c>
      <c r="T293" s="223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24" t="s">
        <v>248</v>
      </c>
      <c r="AT293" s="224" t="s">
        <v>146</v>
      </c>
      <c r="AU293" s="224" t="s">
        <v>91</v>
      </c>
      <c r="AY293" s="18" t="s">
        <v>141</v>
      </c>
      <c r="BE293" s="225">
        <f>IF(N293="základní",J293,0)</f>
        <v>0</v>
      </c>
      <c r="BF293" s="225">
        <f>IF(N293="snížená",J293,0)</f>
        <v>0</v>
      </c>
      <c r="BG293" s="225">
        <f>IF(N293="zákl. přenesená",J293,0)</f>
        <v>0</v>
      </c>
      <c r="BH293" s="225">
        <f>IF(N293="sníž. přenesená",J293,0)</f>
        <v>0</v>
      </c>
      <c r="BI293" s="225">
        <f>IF(N293="nulová",J293,0)</f>
        <v>0</v>
      </c>
      <c r="BJ293" s="18" t="s">
        <v>91</v>
      </c>
      <c r="BK293" s="225">
        <f>ROUND(I293*H293,2)</f>
        <v>0</v>
      </c>
      <c r="BL293" s="18" t="s">
        <v>248</v>
      </c>
      <c r="BM293" s="224" t="s">
        <v>412</v>
      </c>
    </row>
    <row r="294" s="13" customFormat="1">
      <c r="A294" s="13"/>
      <c r="B294" s="226"/>
      <c r="C294" s="227"/>
      <c r="D294" s="228" t="s">
        <v>153</v>
      </c>
      <c r="E294" s="229" t="s">
        <v>1</v>
      </c>
      <c r="F294" s="230" t="s">
        <v>413</v>
      </c>
      <c r="G294" s="227"/>
      <c r="H294" s="231">
        <v>1.5</v>
      </c>
      <c r="I294" s="232"/>
      <c r="J294" s="227"/>
      <c r="K294" s="227"/>
      <c r="L294" s="233"/>
      <c r="M294" s="234"/>
      <c r="N294" s="235"/>
      <c r="O294" s="235"/>
      <c r="P294" s="235"/>
      <c r="Q294" s="235"/>
      <c r="R294" s="235"/>
      <c r="S294" s="235"/>
      <c r="T294" s="236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7" t="s">
        <v>153</v>
      </c>
      <c r="AU294" s="237" t="s">
        <v>91</v>
      </c>
      <c r="AV294" s="13" t="s">
        <v>91</v>
      </c>
      <c r="AW294" s="13" t="s">
        <v>36</v>
      </c>
      <c r="AX294" s="13" t="s">
        <v>86</v>
      </c>
      <c r="AY294" s="237" t="s">
        <v>141</v>
      </c>
    </row>
    <row r="295" s="2" customFormat="1" ht="16.5" customHeight="1">
      <c r="A295" s="39"/>
      <c r="B295" s="40"/>
      <c r="C295" s="213" t="s">
        <v>414</v>
      </c>
      <c r="D295" s="213" t="s">
        <v>146</v>
      </c>
      <c r="E295" s="214" t="s">
        <v>415</v>
      </c>
      <c r="F295" s="215" t="s">
        <v>416</v>
      </c>
      <c r="G295" s="216" t="s">
        <v>281</v>
      </c>
      <c r="H295" s="217">
        <v>4</v>
      </c>
      <c r="I295" s="218"/>
      <c r="J295" s="219">
        <f>ROUND(I295*H295,2)</f>
        <v>0</v>
      </c>
      <c r="K295" s="215" t="s">
        <v>150</v>
      </c>
      <c r="L295" s="45"/>
      <c r="M295" s="220" t="s">
        <v>1</v>
      </c>
      <c r="N295" s="221" t="s">
        <v>47</v>
      </c>
      <c r="O295" s="92"/>
      <c r="P295" s="222">
        <f>O295*H295</f>
        <v>0</v>
      </c>
      <c r="Q295" s="222">
        <v>0.00122</v>
      </c>
      <c r="R295" s="222">
        <f>Q295*H295</f>
        <v>0.0048799999999999998</v>
      </c>
      <c r="S295" s="222">
        <v>0</v>
      </c>
      <c r="T295" s="223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24" t="s">
        <v>248</v>
      </c>
      <c r="AT295" s="224" t="s">
        <v>146</v>
      </c>
      <c r="AU295" s="224" t="s">
        <v>91</v>
      </c>
      <c r="AY295" s="18" t="s">
        <v>141</v>
      </c>
      <c r="BE295" s="225">
        <f>IF(N295="základní",J295,0)</f>
        <v>0</v>
      </c>
      <c r="BF295" s="225">
        <f>IF(N295="snížená",J295,0)</f>
        <v>0</v>
      </c>
      <c r="BG295" s="225">
        <f>IF(N295="zákl. přenesená",J295,0)</f>
        <v>0</v>
      </c>
      <c r="BH295" s="225">
        <f>IF(N295="sníž. přenesená",J295,0)</f>
        <v>0</v>
      </c>
      <c r="BI295" s="225">
        <f>IF(N295="nulová",J295,0)</f>
        <v>0</v>
      </c>
      <c r="BJ295" s="18" t="s">
        <v>91</v>
      </c>
      <c r="BK295" s="225">
        <f>ROUND(I295*H295,2)</f>
        <v>0</v>
      </c>
      <c r="BL295" s="18" t="s">
        <v>248</v>
      </c>
      <c r="BM295" s="224" t="s">
        <v>417</v>
      </c>
    </row>
    <row r="296" s="13" customFormat="1">
      <c r="A296" s="13"/>
      <c r="B296" s="226"/>
      <c r="C296" s="227"/>
      <c r="D296" s="228" t="s">
        <v>153</v>
      </c>
      <c r="E296" s="229" t="s">
        <v>1</v>
      </c>
      <c r="F296" s="230" t="s">
        <v>408</v>
      </c>
      <c r="G296" s="227"/>
      <c r="H296" s="231">
        <v>4</v>
      </c>
      <c r="I296" s="232"/>
      <c r="J296" s="227"/>
      <c r="K296" s="227"/>
      <c r="L296" s="233"/>
      <c r="M296" s="234"/>
      <c r="N296" s="235"/>
      <c r="O296" s="235"/>
      <c r="P296" s="235"/>
      <c r="Q296" s="235"/>
      <c r="R296" s="235"/>
      <c r="S296" s="235"/>
      <c r="T296" s="236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7" t="s">
        <v>153</v>
      </c>
      <c r="AU296" s="237" t="s">
        <v>91</v>
      </c>
      <c r="AV296" s="13" t="s">
        <v>91</v>
      </c>
      <c r="AW296" s="13" t="s">
        <v>36</v>
      </c>
      <c r="AX296" s="13" t="s">
        <v>86</v>
      </c>
      <c r="AY296" s="237" t="s">
        <v>141</v>
      </c>
    </row>
    <row r="297" s="2" customFormat="1" ht="16.5" customHeight="1">
      <c r="A297" s="39"/>
      <c r="B297" s="40"/>
      <c r="C297" s="213" t="s">
        <v>418</v>
      </c>
      <c r="D297" s="213" t="s">
        <v>146</v>
      </c>
      <c r="E297" s="214" t="s">
        <v>419</v>
      </c>
      <c r="F297" s="215" t="s">
        <v>420</v>
      </c>
      <c r="G297" s="216" t="s">
        <v>149</v>
      </c>
      <c r="H297" s="217">
        <v>1</v>
      </c>
      <c r="I297" s="218"/>
      <c r="J297" s="219">
        <f>ROUND(I297*H297,2)</f>
        <v>0</v>
      </c>
      <c r="K297" s="215" t="s">
        <v>150</v>
      </c>
      <c r="L297" s="45"/>
      <c r="M297" s="220" t="s">
        <v>1</v>
      </c>
      <c r="N297" s="221" t="s">
        <v>47</v>
      </c>
      <c r="O297" s="92"/>
      <c r="P297" s="222">
        <f>O297*H297</f>
        <v>0</v>
      </c>
      <c r="Q297" s="222">
        <v>0</v>
      </c>
      <c r="R297" s="222">
        <f>Q297*H297</f>
        <v>0</v>
      </c>
      <c r="S297" s="222">
        <v>0.020109999999999999</v>
      </c>
      <c r="T297" s="223">
        <f>S297*H297</f>
        <v>0.020109999999999999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24" t="s">
        <v>248</v>
      </c>
      <c r="AT297" s="224" t="s">
        <v>146</v>
      </c>
      <c r="AU297" s="224" t="s">
        <v>91</v>
      </c>
      <c r="AY297" s="18" t="s">
        <v>141</v>
      </c>
      <c r="BE297" s="225">
        <f>IF(N297="základní",J297,0)</f>
        <v>0</v>
      </c>
      <c r="BF297" s="225">
        <f>IF(N297="snížená",J297,0)</f>
        <v>0</v>
      </c>
      <c r="BG297" s="225">
        <f>IF(N297="zákl. přenesená",J297,0)</f>
        <v>0</v>
      </c>
      <c r="BH297" s="225">
        <f>IF(N297="sníž. přenesená",J297,0)</f>
        <v>0</v>
      </c>
      <c r="BI297" s="225">
        <f>IF(N297="nulová",J297,0)</f>
        <v>0</v>
      </c>
      <c r="BJ297" s="18" t="s">
        <v>91</v>
      </c>
      <c r="BK297" s="225">
        <f>ROUND(I297*H297,2)</f>
        <v>0</v>
      </c>
      <c r="BL297" s="18" t="s">
        <v>248</v>
      </c>
      <c r="BM297" s="224" t="s">
        <v>421</v>
      </c>
    </row>
    <row r="298" s="2" customFormat="1" ht="24.15" customHeight="1">
      <c r="A298" s="39"/>
      <c r="B298" s="40"/>
      <c r="C298" s="213" t="s">
        <v>199</v>
      </c>
      <c r="D298" s="213" t="s">
        <v>146</v>
      </c>
      <c r="E298" s="214" t="s">
        <v>422</v>
      </c>
      <c r="F298" s="215" t="s">
        <v>423</v>
      </c>
      <c r="G298" s="216" t="s">
        <v>149</v>
      </c>
      <c r="H298" s="217">
        <v>1</v>
      </c>
      <c r="I298" s="218"/>
      <c r="J298" s="219">
        <f>ROUND(I298*H298,2)</f>
        <v>0</v>
      </c>
      <c r="K298" s="215" t="s">
        <v>1</v>
      </c>
      <c r="L298" s="45"/>
      <c r="M298" s="220" t="s">
        <v>1</v>
      </c>
      <c r="N298" s="221" t="s">
        <v>47</v>
      </c>
      <c r="O298" s="92"/>
      <c r="P298" s="222">
        <f>O298*H298</f>
        <v>0</v>
      </c>
      <c r="Q298" s="222">
        <v>0.0024299999999999999</v>
      </c>
      <c r="R298" s="222">
        <f>Q298*H298</f>
        <v>0.0024299999999999999</v>
      </c>
      <c r="S298" s="222">
        <v>0</v>
      </c>
      <c r="T298" s="223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24" t="s">
        <v>248</v>
      </c>
      <c r="AT298" s="224" t="s">
        <v>146</v>
      </c>
      <c r="AU298" s="224" t="s">
        <v>91</v>
      </c>
      <c r="AY298" s="18" t="s">
        <v>141</v>
      </c>
      <c r="BE298" s="225">
        <f>IF(N298="základní",J298,0)</f>
        <v>0</v>
      </c>
      <c r="BF298" s="225">
        <f>IF(N298="snížená",J298,0)</f>
        <v>0</v>
      </c>
      <c r="BG298" s="225">
        <f>IF(N298="zákl. přenesená",J298,0)</f>
        <v>0</v>
      </c>
      <c r="BH298" s="225">
        <f>IF(N298="sníž. přenesená",J298,0)</f>
        <v>0</v>
      </c>
      <c r="BI298" s="225">
        <f>IF(N298="nulová",J298,0)</f>
        <v>0</v>
      </c>
      <c r="BJ298" s="18" t="s">
        <v>91</v>
      </c>
      <c r="BK298" s="225">
        <f>ROUND(I298*H298,2)</f>
        <v>0</v>
      </c>
      <c r="BL298" s="18" t="s">
        <v>248</v>
      </c>
      <c r="BM298" s="224" t="s">
        <v>424</v>
      </c>
    </row>
    <row r="299" s="2" customFormat="1" ht="16.5" customHeight="1">
      <c r="A299" s="39"/>
      <c r="B299" s="40"/>
      <c r="C299" s="213" t="s">
        <v>425</v>
      </c>
      <c r="D299" s="213" t="s">
        <v>146</v>
      </c>
      <c r="E299" s="214" t="s">
        <v>426</v>
      </c>
      <c r="F299" s="215" t="s">
        <v>427</v>
      </c>
      <c r="G299" s="216" t="s">
        <v>149</v>
      </c>
      <c r="H299" s="217">
        <v>4</v>
      </c>
      <c r="I299" s="218"/>
      <c r="J299" s="219">
        <f>ROUND(I299*H299,2)</f>
        <v>0</v>
      </c>
      <c r="K299" s="215" t="s">
        <v>150</v>
      </c>
      <c r="L299" s="45"/>
      <c r="M299" s="220" t="s">
        <v>1</v>
      </c>
      <c r="N299" s="221" t="s">
        <v>47</v>
      </c>
      <c r="O299" s="92"/>
      <c r="P299" s="222">
        <f>O299*H299</f>
        <v>0</v>
      </c>
      <c r="Q299" s="222">
        <v>0.00029</v>
      </c>
      <c r="R299" s="222">
        <f>Q299*H299</f>
        <v>0.00116</v>
      </c>
      <c r="S299" s="222">
        <v>0</v>
      </c>
      <c r="T299" s="223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24" t="s">
        <v>248</v>
      </c>
      <c r="AT299" s="224" t="s">
        <v>146</v>
      </c>
      <c r="AU299" s="224" t="s">
        <v>91</v>
      </c>
      <c r="AY299" s="18" t="s">
        <v>141</v>
      </c>
      <c r="BE299" s="225">
        <f>IF(N299="základní",J299,0)</f>
        <v>0</v>
      </c>
      <c r="BF299" s="225">
        <f>IF(N299="snížená",J299,0)</f>
        <v>0</v>
      </c>
      <c r="BG299" s="225">
        <f>IF(N299="zákl. přenesená",J299,0)</f>
        <v>0</v>
      </c>
      <c r="BH299" s="225">
        <f>IF(N299="sníž. přenesená",J299,0)</f>
        <v>0</v>
      </c>
      <c r="BI299" s="225">
        <f>IF(N299="nulová",J299,0)</f>
        <v>0</v>
      </c>
      <c r="BJ299" s="18" t="s">
        <v>91</v>
      </c>
      <c r="BK299" s="225">
        <f>ROUND(I299*H299,2)</f>
        <v>0</v>
      </c>
      <c r="BL299" s="18" t="s">
        <v>248</v>
      </c>
      <c r="BM299" s="224" t="s">
        <v>428</v>
      </c>
    </row>
    <row r="300" s="13" customFormat="1">
      <c r="A300" s="13"/>
      <c r="B300" s="226"/>
      <c r="C300" s="227"/>
      <c r="D300" s="228" t="s">
        <v>153</v>
      </c>
      <c r="E300" s="229" t="s">
        <v>1</v>
      </c>
      <c r="F300" s="230" t="s">
        <v>429</v>
      </c>
      <c r="G300" s="227"/>
      <c r="H300" s="231">
        <v>4</v>
      </c>
      <c r="I300" s="232"/>
      <c r="J300" s="227"/>
      <c r="K300" s="227"/>
      <c r="L300" s="233"/>
      <c r="M300" s="234"/>
      <c r="N300" s="235"/>
      <c r="O300" s="235"/>
      <c r="P300" s="235"/>
      <c r="Q300" s="235"/>
      <c r="R300" s="235"/>
      <c r="S300" s="235"/>
      <c r="T300" s="236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7" t="s">
        <v>153</v>
      </c>
      <c r="AU300" s="237" t="s">
        <v>91</v>
      </c>
      <c r="AV300" s="13" t="s">
        <v>91</v>
      </c>
      <c r="AW300" s="13" t="s">
        <v>36</v>
      </c>
      <c r="AX300" s="13" t="s">
        <v>86</v>
      </c>
      <c r="AY300" s="237" t="s">
        <v>141</v>
      </c>
    </row>
    <row r="301" s="2" customFormat="1" ht="24.15" customHeight="1">
      <c r="A301" s="39"/>
      <c r="B301" s="40"/>
      <c r="C301" s="213" t="s">
        <v>430</v>
      </c>
      <c r="D301" s="213" t="s">
        <v>146</v>
      </c>
      <c r="E301" s="214" t="s">
        <v>431</v>
      </c>
      <c r="F301" s="215" t="s">
        <v>432</v>
      </c>
      <c r="G301" s="216" t="s">
        <v>353</v>
      </c>
      <c r="H301" s="284"/>
      <c r="I301" s="218"/>
      <c r="J301" s="219">
        <f>ROUND(I301*H301,2)</f>
        <v>0</v>
      </c>
      <c r="K301" s="215" t="s">
        <v>150</v>
      </c>
      <c r="L301" s="45"/>
      <c r="M301" s="220" t="s">
        <v>1</v>
      </c>
      <c r="N301" s="221" t="s">
        <v>47</v>
      </c>
      <c r="O301" s="92"/>
      <c r="P301" s="222">
        <f>O301*H301</f>
        <v>0</v>
      </c>
      <c r="Q301" s="222">
        <v>0</v>
      </c>
      <c r="R301" s="222">
        <f>Q301*H301</f>
        <v>0</v>
      </c>
      <c r="S301" s="222">
        <v>0</v>
      </c>
      <c r="T301" s="223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24" t="s">
        <v>248</v>
      </c>
      <c r="AT301" s="224" t="s">
        <v>146</v>
      </c>
      <c r="AU301" s="224" t="s">
        <v>91</v>
      </c>
      <c r="AY301" s="18" t="s">
        <v>141</v>
      </c>
      <c r="BE301" s="225">
        <f>IF(N301="základní",J301,0)</f>
        <v>0</v>
      </c>
      <c r="BF301" s="225">
        <f>IF(N301="snížená",J301,0)</f>
        <v>0</v>
      </c>
      <c r="BG301" s="225">
        <f>IF(N301="zákl. přenesená",J301,0)</f>
        <v>0</v>
      </c>
      <c r="BH301" s="225">
        <f>IF(N301="sníž. přenesená",J301,0)</f>
        <v>0</v>
      </c>
      <c r="BI301" s="225">
        <f>IF(N301="nulová",J301,0)</f>
        <v>0</v>
      </c>
      <c r="BJ301" s="18" t="s">
        <v>91</v>
      </c>
      <c r="BK301" s="225">
        <f>ROUND(I301*H301,2)</f>
        <v>0</v>
      </c>
      <c r="BL301" s="18" t="s">
        <v>248</v>
      </c>
      <c r="BM301" s="224" t="s">
        <v>433</v>
      </c>
    </row>
    <row r="302" s="12" customFormat="1" ht="22.8" customHeight="1">
      <c r="A302" s="12"/>
      <c r="B302" s="197"/>
      <c r="C302" s="198"/>
      <c r="D302" s="199" t="s">
        <v>80</v>
      </c>
      <c r="E302" s="211" t="s">
        <v>434</v>
      </c>
      <c r="F302" s="211" t="s">
        <v>435</v>
      </c>
      <c r="G302" s="198"/>
      <c r="H302" s="198"/>
      <c r="I302" s="201"/>
      <c r="J302" s="212">
        <f>BK302</f>
        <v>0</v>
      </c>
      <c r="K302" s="198"/>
      <c r="L302" s="203"/>
      <c r="M302" s="204"/>
      <c r="N302" s="205"/>
      <c r="O302" s="205"/>
      <c r="P302" s="206">
        <v>0</v>
      </c>
      <c r="Q302" s="205"/>
      <c r="R302" s="206">
        <v>0</v>
      </c>
      <c r="S302" s="205"/>
      <c r="T302" s="207">
        <v>0</v>
      </c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R302" s="208" t="s">
        <v>91</v>
      </c>
      <c r="AT302" s="209" t="s">
        <v>80</v>
      </c>
      <c r="AU302" s="209" t="s">
        <v>86</v>
      </c>
      <c r="AY302" s="208" t="s">
        <v>141</v>
      </c>
      <c r="BK302" s="210">
        <v>0</v>
      </c>
    </row>
    <row r="303" s="12" customFormat="1" ht="22.8" customHeight="1">
      <c r="A303" s="12"/>
      <c r="B303" s="197"/>
      <c r="C303" s="198"/>
      <c r="D303" s="199" t="s">
        <v>80</v>
      </c>
      <c r="E303" s="211" t="s">
        <v>436</v>
      </c>
      <c r="F303" s="211" t="s">
        <v>437</v>
      </c>
      <c r="G303" s="198"/>
      <c r="H303" s="198"/>
      <c r="I303" s="201"/>
      <c r="J303" s="212">
        <f>BK303</f>
        <v>0</v>
      </c>
      <c r="K303" s="198"/>
      <c r="L303" s="203"/>
      <c r="M303" s="204"/>
      <c r="N303" s="205"/>
      <c r="O303" s="205"/>
      <c r="P303" s="206">
        <f>SUM(P304:P327)</f>
        <v>0</v>
      </c>
      <c r="Q303" s="205"/>
      <c r="R303" s="206">
        <f>SUM(R304:R327)</f>
        <v>1.4843582899999999</v>
      </c>
      <c r="S303" s="205"/>
      <c r="T303" s="207">
        <f>SUM(T304:T327)</f>
        <v>0.49554000000000004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08" t="s">
        <v>91</v>
      </c>
      <c r="AT303" s="209" t="s">
        <v>80</v>
      </c>
      <c r="AU303" s="209" t="s">
        <v>86</v>
      </c>
      <c r="AY303" s="208" t="s">
        <v>141</v>
      </c>
      <c r="BK303" s="210">
        <f>SUM(BK304:BK327)</f>
        <v>0</v>
      </c>
    </row>
    <row r="304" s="2" customFormat="1" ht="24.15" customHeight="1">
      <c r="A304" s="39"/>
      <c r="B304" s="40"/>
      <c r="C304" s="213" t="s">
        <v>438</v>
      </c>
      <c r="D304" s="213" t="s">
        <v>146</v>
      </c>
      <c r="E304" s="214" t="s">
        <v>439</v>
      </c>
      <c r="F304" s="215" t="s">
        <v>440</v>
      </c>
      <c r="G304" s="216" t="s">
        <v>170</v>
      </c>
      <c r="H304" s="217">
        <v>24.777000000000001</v>
      </c>
      <c r="I304" s="218"/>
      <c r="J304" s="219">
        <f>ROUND(I304*H304,2)</f>
        <v>0</v>
      </c>
      <c r="K304" s="215" t="s">
        <v>150</v>
      </c>
      <c r="L304" s="45"/>
      <c r="M304" s="220" t="s">
        <v>1</v>
      </c>
      <c r="N304" s="221" t="s">
        <v>47</v>
      </c>
      <c r="O304" s="92"/>
      <c r="P304" s="222">
        <f>O304*H304</f>
        <v>0</v>
      </c>
      <c r="Q304" s="222">
        <v>0.011520000000000001</v>
      </c>
      <c r="R304" s="222">
        <f>Q304*H304</f>
        <v>0.28543104000000002</v>
      </c>
      <c r="S304" s="222">
        <v>0</v>
      </c>
      <c r="T304" s="223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24" t="s">
        <v>248</v>
      </c>
      <c r="AT304" s="224" t="s">
        <v>146</v>
      </c>
      <c r="AU304" s="224" t="s">
        <v>91</v>
      </c>
      <c r="AY304" s="18" t="s">
        <v>141</v>
      </c>
      <c r="BE304" s="225">
        <f>IF(N304="základní",J304,0)</f>
        <v>0</v>
      </c>
      <c r="BF304" s="225">
        <f>IF(N304="snížená",J304,0)</f>
        <v>0</v>
      </c>
      <c r="BG304" s="225">
        <f>IF(N304="zákl. přenesená",J304,0)</f>
        <v>0</v>
      </c>
      <c r="BH304" s="225">
        <f>IF(N304="sníž. přenesená",J304,0)</f>
        <v>0</v>
      </c>
      <c r="BI304" s="225">
        <f>IF(N304="nulová",J304,0)</f>
        <v>0</v>
      </c>
      <c r="BJ304" s="18" t="s">
        <v>91</v>
      </c>
      <c r="BK304" s="225">
        <f>ROUND(I304*H304,2)</f>
        <v>0</v>
      </c>
      <c r="BL304" s="18" t="s">
        <v>248</v>
      </c>
      <c r="BM304" s="224" t="s">
        <v>441</v>
      </c>
    </row>
    <row r="305" s="15" customFormat="1">
      <c r="A305" s="15"/>
      <c r="B305" s="263"/>
      <c r="C305" s="264"/>
      <c r="D305" s="228" t="s">
        <v>153</v>
      </c>
      <c r="E305" s="265" t="s">
        <v>1</v>
      </c>
      <c r="F305" s="266" t="s">
        <v>442</v>
      </c>
      <c r="G305" s="264"/>
      <c r="H305" s="265" t="s">
        <v>1</v>
      </c>
      <c r="I305" s="267"/>
      <c r="J305" s="264"/>
      <c r="K305" s="264"/>
      <c r="L305" s="268"/>
      <c r="M305" s="269"/>
      <c r="N305" s="270"/>
      <c r="O305" s="270"/>
      <c r="P305" s="270"/>
      <c r="Q305" s="270"/>
      <c r="R305" s="270"/>
      <c r="S305" s="270"/>
      <c r="T305" s="271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T305" s="272" t="s">
        <v>153</v>
      </c>
      <c r="AU305" s="272" t="s">
        <v>91</v>
      </c>
      <c r="AV305" s="15" t="s">
        <v>86</v>
      </c>
      <c r="AW305" s="15" t="s">
        <v>36</v>
      </c>
      <c r="AX305" s="15" t="s">
        <v>81</v>
      </c>
      <c r="AY305" s="272" t="s">
        <v>141</v>
      </c>
    </row>
    <row r="306" s="13" customFormat="1">
      <c r="A306" s="13"/>
      <c r="B306" s="226"/>
      <c r="C306" s="227"/>
      <c r="D306" s="228" t="s">
        <v>153</v>
      </c>
      <c r="E306" s="229" t="s">
        <v>1</v>
      </c>
      <c r="F306" s="230" t="s">
        <v>443</v>
      </c>
      <c r="G306" s="227"/>
      <c r="H306" s="231">
        <v>24.777000000000001</v>
      </c>
      <c r="I306" s="232"/>
      <c r="J306" s="227"/>
      <c r="K306" s="227"/>
      <c r="L306" s="233"/>
      <c r="M306" s="234"/>
      <c r="N306" s="235"/>
      <c r="O306" s="235"/>
      <c r="P306" s="235"/>
      <c r="Q306" s="235"/>
      <c r="R306" s="235"/>
      <c r="S306" s="235"/>
      <c r="T306" s="236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7" t="s">
        <v>153</v>
      </c>
      <c r="AU306" s="237" t="s">
        <v>91</v>
      </c>
      <c r="AV306" s="13" t="s">
        <v>91</v>
      </c>
      <c r="AW306" s="13" t="s">
        <v>36</v>
      </c>
      <c r="AX306" s="13" t="s">
        <v>81</v>
      </c>
      <c r="AY306" s="237" t="s">
        <v>141</v>
      </c>
    </row>
    <row r="307" s="14" customFormat="1">
      <c r="A307" s="14"/>
      <c r="B307" s="238"/>
      <c r="C307" s="239"/>
      <c r="D307" s="228" t="s">
        <v>153</v>
      </c>
      <c r="E307" s="240" t="s">
        <v>1</v>
      </c>
      <c r="F307" s="241" t="s">
        <v>155</v>
      </c>
      <c r="G307" s="239"/>
      <c r="H307" s="242">
        <v>24.777000000000001</v>
      </c>
      <c r="I307" s="243"/>
      <c r="J307" s="239"/>
      <c r="K307" s="239"/>
      <c r="L307" s="244"/>
      <c r="M307" s="245"/>
      <c r="N307" s="246"/>
      <c r="O307" s="246"/>
      <c r="P307" s="246"/>
      <c r="Q307" s="246"/>
      <c r="R307" s="246"/>
      <c r="S307" s="246"/>
      <c r="T307" s="247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48" t="s">
        <v>153</v>
      </c>
      <c r="AU307" s="248" t="s">
        <v>91</v>
      </c>
      <c r="AV307" s="14" t="s">
        <v>142</v>
      </c>
      <c r="AW307" s="14" t="s">
        <v>36</v>
      </c>
      <c r="AX307" s="14" t="s">
        <v>86</v>
      </c>
      <c r="AY307" s="248" t="s">
        <v>141</v>
      </c>
    </row>
    <row r="308" s="2" customFormat="1" ht="24.15" customHeight="1">
      <c r="A308" s="39"/>
      <c r="B308" s="40"/>
      <c r="C308" s="213" t="s">
        <v>444</v>
      </c>
      <c r="D308" s="213" t="s">
        <v>146</v>
      </c>
      <c r="E308" s="214" t="s">
        <v>445</v>
      </c>
      <c r="F308" s="215" t="s">
        <v>446</v>
      </c>
      <c r="G308" s="216" t="s">
        <v>170</v>
      </c>
      <c r="H308" s="217">
        <v>82.599999999999994</v>
      </c>
      <c r="I308" s="218"/>
      <c r="J308" s="219">
        <f>ROUND(I308*H308,2)</f>
        <v>0</v>
      </c>
      <c r="K308" s="215" t="s">
        <v>150</v>
      </c>
      <c r="L308" s="45"/>
      <c r="M308" s="220" t="s">
        <v>1</v>
      </c>
      <c r="N308" s="221" t="s">
        <v>47</v>
      </c>
      <c r="O308" s="92"/>
      <c r="P308" s="222">
        <f>O308*H308</f>
        <v>0</v>
      </c>
      <c r="Q308" s="222">
        <v>0.014279999999999999</v>
      </c>
      <c r="R308" s="222">
        <f>Q308*H308</f>
        <v>1.1795279999999999</v>
      </c>
      <c r="S308" s="222">
        <v>0</v>
      </c>
      <c r="T308" s="223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24" t="s">
        <v>248</v>
      </c>
      <c r="AT308" s="224" t="s">
        <v>146</v>
      </c>
      <c r="AU308" s="224" t="s">
        <v>91</v>
      </c>
      <c r="AY308" s="18" t="s">
        <v>141</v>
      </c>
      <c r="BE308" s="225">
        <f>IF(N308="základní",J308,0)</f>
        <v>0</v>
      </c>
      <c r="BF308" s="225">
        <f>IF(N308="snížená",J308,0)</f>
        <v>0</v>
      </c>
      <c r="BG308" s="225">
        <f>IF(N308="zákl. přenesená",J308,0)</f>
        <v>0</v>
      </c>
      <c r="BH308" s="225">
        <f>IF(N308="sníž. přenesená",J308,0)</f>
        <v>0</v>
      </c>
      <c r="BI308" s="225">
        <f>IF(N308="nulová",J308,0)</f>
        <v>0</v>
      </c>
      <c r="BJ308" s="18" t="s">
        <v>91</v>
      </c>
      <c r="BK308" s="225">
        <f>ROUND(I308*H308,2)</f>
        <v>0</v>
      </c>
      <c r="BL308" s="18" t="s">
        <v>248</v>
      </c>
      <c r="BM308" s="224" t="s">
        <v>447</v>
      </c>
    </row>
    <row r="309" s="2" customFormat="1">
      <c r="A309" s="39"/>
      <c r="B309" s="40"/>
      <c r="C309" s="41"/>
      <c r="D309" s="228" t="s">
        <v>172</v>
      </c>
      <c r="E309" s="41"/>
      <c r="F309" s="249" t="s">
        <v>448</v>
      </c>
      <c r="G309" s="41"/>
      <c r="H309" s="41"/>
      <c r="I309" s="250"/>
      <c r="J309" s="41"/>
      <c r="K309" s="41"/>
      <c r="L309" s="45"/>
      <c r="M309" s="251"/>
      <c r="N309" s="252"/>
      <c r="O309" s="92"/>
      <c r="P309" s="92"/>
      <c r="Q309" s="92"/>
      <c r="R309" s="92"/>
      <c r="S309" s="92"/>
      <c r="T309" s="93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T309" s="18" t="s">
        <v>172</v>
      </c>
      <c r="AU309" s="18" t="s">
        <v>91</v>
      </c>
    </row>
    <row r="310" s="13" customFormat="1">
      <c r="A310" s="13"/>
      <c r="B310" s="226"/>
      <c r="C310" s="227"/>
      <c r="D310" s="228" t="s">
        <v>153</v>
      </c>
      <c r="E310" s="229" t="s">
        <v>1</v>
      </c>
      <c r="F310" s="230" t="s">
        <v>449</v>
      </c>
      <c r="G310" s="227"/>
      <c r="H310" s="231">
        <v>51.899999999999999</v>
      </c>
      <c r="I310" s="232"/>
      <c r="J310" s="227"/>
      <c r="K310" s="227"/>
      <c r="L310" s="233"/>
      <c r="M310" s="234"/>
      <c r="N310" s="235"/>
      <c r="O310" s="235"/>
      <c r="P310" s="235"/>
      <c r="Q310" s="235"/>
      <c r="R310" s="235"/>
      <c r="S310" s="235"/>
      <c r="T310" s="236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37" t="s">
        <v>153</v>
      </c>
      <c r="AU310" s="237" t="s">
        <v>91</v>
      </c>
      <c r="AV310" s="13" t="s">
        <v>91</v>
      </c>
      <c r="AW310" s="13" t="s">
        <v>36</v>
      </c>
      <c r="AX310" s="13" t="s">
        <v>81</v>
      </c>
      <c r="AY310" s="237" t="s">
        <v>141</v>
      </c>
    </row>
    <row r="311" s="13" customFormat="1">
      <c r="A311" s="13"/>
      <c r="B311" s="226"/>
      <c r="C311" s="227"/>
      <c r="D311" s="228" t="s">
        <v>153</v>
      </c>
      <c r="E311" s="229" t="s">
        <v>1</v>
      </c>
      <c r="F311" s="230" t="s">
        <v>450</v>
      </c>
      <c r="G311" s="227"/>
      <c r="H311" s="231">
        <v>12.33</v>
      </c>
      <c r="I311" s="232"/>
      <c r="J311" s="227"/>
      <c r="K311" s="227"/>
      <c r="L311" s="233"/>
      <c r="M311" s="234"/>
      <c r="N311" s="235"/>
      <c r="O311" s="235"/>
      <c r="P311" s="235"/>
      <c r="Q311" s="235"/>
      <c r="R311" s="235"/>
      <c r="S311" s="235"/>
      <c r="T311" s="236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7" t="s">
        <v>153</v>
      </c>
      <c r="AU311" s="237" t="s">
        <v>91</v>
      </c>
      <c r="AV311" s="13" t="s">
        <v>91</v>
      </c>
      <c r="AW311" s="13" t="s">
        <v>36</v>
      </c>
      <c r="AX311" s="13" t="s">
        <v>81</v>
      </c>
      <c r="AY311" s="237" t="s">
        <v>141</v>
      </c>
    </row>
    <row r="312" s="16" customFormat="1">
      <c r="A312" s="16"/>
      <c r="B312" s="273"/>
      <c r="C312" s="274"/>
      <c r="D312" s="228" t="s">
        <v>153</v>
      </c>
      <c r="E312" s="275" t="s">
        <v>1</v>
      </c>
      <c r="F312" s="276" t="s">
        <v>316</v>
      </c>
      <c r="G312" s="274"/>
      <c r="H312" s="277">
        <v>64.230000000000004</v>
      </c>
      <c r="I312" s="278"/>
      <c r="J312" s="274"/>
      <c r="K312" s="274"/>
      <c r="L312" s="279"/>
      <c r="M312" s="280"/>
      <c r="N312" s="281"/>
      <c r="O312" s="281"/>
      <c r="P312" s="281"/>
      <c r="Q312" s="281"/>
      <c r="R312" s="281"/>
      <c r="S312" s="281"/>
      <c r="T312" s="282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T312" s="283" t="s">
        <v>153</v>
      </c>
      <c r="AU312" s="283" t="s">
        <v>91</v>
      </c>
      <c r="AV312" s="16" t="s">
        <v>151</v>
      </c>
      <c r="AW312" s="16" t="s">
        <v>36</v>
      </c>
      <c r="AX312" s="16" t="s">
        <v>81</v>
      </c>
      <c r="AY312" s="283" t="s">
        <v>141</v>
      </c>
    </row>
    <row r="313" s="13" customFormat="1">
      <c r="A313" s="13"/>
      <c r="B313" s="226"/>
      <c r="C313" s="227"/>
      <c r="D313" s="228" t="s">
        <v>153</v>
      </c>
      <c r="E313" s="229" t="s">
        <v>1</v>
      </c>
      <c r="F313" s="230" t="s">
        <v>451</v>
      </c>
      <c r="G313" s="227"/>
      <c r="H313" s="231">
        <v>10.84</v>
      </c>
      <c r="I313" s="232"/>
      <c r="J313" s="227"/>
      <c r="K313" s="227"/>
      <c r="L313" s="233"/>
      <c r="M313" s="234"/>
      <c r="N313" s="235"/>
      <c r="O313" s="235"/>
      <c r="P313" s="235"/>
      <c r="Q313" s="235"/>
      <c r="R313" s="235"/>
      <c r="S313" s="235"/>
      <c r="T313" s="236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7" t="s">
        <v>153</v>
      </c>
      <c r="AU313" s="237" t="s">
        <v>91</v>
      </c>
      <c r="AV313" s="13" t="s">
        <v>91</v>
      </c>
      <c r="AW313" s="13" t="s">
        <v>36</v>
      </c>
      <c r="AX313" s="13" t="s">
        <v>81</v>
      </c>
      <c r="AY313" s="237" t="s">
        <v>141</v>
      </c>
    </row>
    <row r="314" s="16" customFormat="1">
      <c r="A314" s="16"/>
      <c r="B314" s="273"/>
      <c r="C314" s="274"/>
      <c r="D314" s="228" t="s">
        <v>153</v>
      </c>
      <c r="E314" s="275" t="s">
        <v>1</v>
      </c>
      <c r="F314" s="276" t="s">
        <v>316</v>
      </c>
      <c r="G314" s="274"/>
      <c r="H314" s="277">
        <v>10.84</v>
      </c>
      <c r="I314" s="278"/>
      <c r="J314" s="274"/>
      <c r="K314" s="274"/>
      <c r="L314" s="279"/>
      <c r="M314" s="280"/>
      <c r="N314" s="281"/>
      <c r="O314" s="281"/>
      <c r="P314" s="281"/>
      <c r="Q314" s="281"/>
      <c r="R314" s="281"/>
      <c r="S314" s="281"/>
      <c r="T314" s="282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T314" s="283" t="s">
        <v>153</v>
      </c>
      <c r="AU314" s="283" t="s">
        <v>91</v>
      </c>
      <c r="AV314" s="16" t="s">
        <v>151</v>
      </c>
      <c r="AW314" s="16" t="s">
        <v>36</v>
      </c>
      <c r="AX314" s="16" t="s">
        <v>81</v>
      </c>
      <c r="AY314" s="283" t="s">
        <v>141</v>
      </c>
    </row>
    <row r="315" s="13" customFormat="1">
      <c r="A315" s="13"/>
      <c r="B315" s="226"/>
      <c r="C315" s="227"/>
      <c r="D315" s="228" t="s">
        <v>153</v>
      </c>
      <c r="E315" s="229" t="s">
        <v>1</v>
      </c>
      <c r="F315" s="230" t="s">
        <v>452</v>
      </c>
      <c r="G315" s="227"/>
      <c r="H315" s="231">
        <v>2.25</v>
      </c>
      <c r="I315" s="232"/>
      <c r="J315" s="227"/>
      <c r="K315" s="227"/>
      <c r="L315" s="233"/>
      <c r="M315" s="234"/>
      <c r="N315" s="235"/>
      <c r="O315" s="235"/>
      <c r="P315" s="235"/>
      <c r="Q315" s="235"/>
      <c r="R315" s="235"/>
      <c r="S315" s="235"/>
      <c r="T315" s="236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7" t="s">
        <v>153</v>
      </c>
      <c r="AU315" s="237" t="s">
        <v>91</v>
      </c>
      <c r="AV315" s="13" t="s">
        <v>91</v>
      </c>
      <c r="AW315" s="13" t="s">
        <v>36</v>
      </c>
      <c r="AX315" s="13" t="s">
        <v>81</v>
      </c>
      <c r="AY315" s="237" t="s">
        <v>141</v>
      </c>
    </row>
    <row r="316" s="16" customFormat="1">
      <c r="A316" s="16"/>
      <c r="B316" s="273"/>
      <c r="C316" s="274"/>
      <c r="D316" s="228" t="s">
        <v>153</v>
      </c>
      <c r="E316" s="275" t="s">
        <v>1</v>
      </c>
      <c r="F316" s="276" t="s">
        <v>316</v>
      </c>
      <c r="G316" s="274"/>
      <c r="H316" s="277">
        <v>2.25</v>
      </c>
      <c r="I316" s="278"/>
      <c r="J316" s="274"/>
      <c r="K316" s="274"/>
      <c r="L316" s="279"/>
      <c r="M316" s="280"/>
      <c r="N316" s="281"/>
      <c r="O316" s="281"/>
      <c r="P316" s="281"/>
      <c r="Q316" s="281"/>
      <c r="R316" s="281"/>
      <c r="S316" s="281"/>
      <c r="T316" s="282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T316" s="283" t="s">
        <v>153</v>
      </c>
      <c r="AU316" s="283" t="s">
        <v>91</v>
      </c>
      <c r="AV316" s="16" t="s">
        <v>151</v>
      </c>
      <c r="AW316" s="16" t="s">
        <v>36</v>
      </c>
      <c r="AX316" s="16" t="s">
        <v>81</v>
      </c>
      <c r="AY316" s="283" t="s">
        <v>141</v>
      </c>
    </row>
    <row r="317" s="13" customFormat="1">
      <c r="A317" s="13"/>
      <c r="B317" s="226"/>
      <c r="C317" s="227"/>
      <c r="D317" s="228" t="s">
        <v>153</v>
      </c>
      <c r="E317" s="229" t="s">
        <v>1</v>
      </c>
      <c r="F317" s="230" t="s">
        <v>453</v>
      </c>
      <c r="G317" s="227"/>
      <c r="H317" s="231">
        <v>5.2800000000000002</v>
      </c>
      <c r="I317" s="232"/>
      <c r="J317" s="227"/>
      <c r="K317" s="227"/>
      <c r="L317" s="233"/>
      <c r="M317" s="234"/>
      <c r="N317" s="235"/>
      <c r="O317" s="235"/>
      <c r="P317" s="235"/>
      <c r="Q317" s="235"/>
      <c r="R317" s="235"/>
      <c r="S317" s="235"/>
      <c r="T317" s="236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7" t="s">
        <v>153</v>
      </c>
      <c r="AU317" s="237" t="s">
        <v>91</v>
      </c>
      <c r="AV317" s="13" t="s">
        <v>91</v>
      </c>
      <c r="AW317" s="13" t="s">
        <v>36</v>
      </c>
      <c r="AX317" s="13" t="s">
        <v>81</v>
      </c>
      <c r="AY317" s="237" t="s">
        <v>141</v>
      </c>
    </row>
    <row r="318" s="16" customFormat="1">
      <c r="A318" s="16"/>
      <c r="B318" s="273"/>
      <c r="C318" s="274"/>
      <c r="D318" s="228" t="s">
        <v>153</v>
      </c>
      <c r="E318" s="275" t="s">
        <v>1</v>
      </c>
      <c r="F318" s="276" t="s">
        <v>316</v>
      </c>
      <c r="G318" s="274"/>
      <c r="H318" s="277">
        <v>5.2800000000000002</v>
      </c>
      <c r="I318" s="278"/>
      <c r="J318" s="274"/>
      <c r="K318" s="274"/>
      <c r="L318" s="279"/>
      <c r="M318" s="280"/>
      <c r="N318" s="281"/>
      <c r="O318" s="281"/>
      <c r="P318" s="281"/>
      <c r="Q318" s="281"/>
      <c r="R318" s="281"/>
      <c r="S318" s="281"/>
      <c r="T318" s="282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T318" s="283" t="s">
        <v>153</v>
      </c>
      <c r="AU318" s="283" t="s">
        <v>91</v>
      </c>
      <c r="AV318" s="16" t="s">
        <v>151</v>
      </c>
      <c r="AW318" s="16" t="s">
        <v>36</v>
      </c>
      <c r="AX318" s="16" t="s">
        <v>81</v>
      </c>
      <c r="AY318" s="283" t="s">
        <v>141</v>
      </c>
    </row>
    <row r="319" s="14" customFormat="1">
      <c r="A319" s="14"/>
      <c r="B319" s="238"/>
      <c r="C319" s="239"/>
      <c r="D319" s="228" t="s">
        <v>153</v>
      </c>
      <c r="E319" s="240" t="s">
        <v>1</v>
      </c>
      <c r="F319" s="241" t="s">
        <v>155</v>
      </c>
      <c r="G319" s="239"/>
      <c r="H319" s="242">
        <v>82.600000000000009</v>
      </c>
      <c r="I319" s="243"/>
      <c r="J319" s="239"/>
      <c r="K319" s="239"/>
      <c r="L319" s="244"/>
      <c r="M319" s="245"/>
      <c r="N319" s="246"/>
      <c r="O319" s="246"/>
      <c r="P319" s="246"/>
      <c r="Q319" s="246"/>
      <c r="R319" s="246"/>
      <c r="S319" s="246"/>
      <c r="T319" s="247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48" t="s">
        <v>153</v>
      </c>
      <c r="AU319" s="248" t="s">
        <v>91</v>
      </c>
      <c r="AV319" s="14" t="s">
        <v>142</v>
      </c>
      <c r="AW319" s="14" t="s">
        <v>36</v>
      </c>
      <c r="AX319" s="14" t="s">
        <v>86</v>
      </c>
      <c r="AY319" s="248" t="s">
        <v>141</v>
      </c>
    </row>
    <row r="320" s="2" customFormat="1" ht="24.15" customHeight="1">
      <c r="A320" s="39"/>
      <c r="B320" s="40"/>
      <c r="C320" s="213" t="s">
        <v>454</v>
      </c>
      <c r="D320" s="213" t="s">
        <v>146</v>
      </c>
      <c r="E320" s="214" t="s">
        <v>455</v>
      </c>
      <c r="F320" s="215" t="s">
        <v>456</v>
      </c>
      <c r="G320" s="216" t="s">
        <v>281</v>
      </c>
      <c r="H320" s="217">
        <v>82.590000000000003</v>
      </c>
      <c r="I320" s="218"/>
      <c r="J320" s="219">
        <f>ROUND(I320*H320,2)</f>
        <v>0</v>
      </c>
      <c r="K320" s="215" t="s">
        <v>150</v>
      </c>
      <c r="L320" s="45"/>
      <c r="M320" s="220" t="s">
        <v>1</v>
      </c>
      <c r="N320" s="221" t="s">
        <v>47</v>
      </c>
      <c r="O320" s="92"/>
      <c r="P320" s="222">
        <f>O320*H320</f>
        <v>0</v>
      </c>
      <c r="Q320" s="222">
        <v>0</v>
      </c>
      <c r="R320" s="222">
        <f>Q320*H320</f>
        <v>0</v>
      </c>
      <c r="S320" s="222">
        <v>0.0060000000000000001</v>
      </c>
      <c r="T320" s="223">
        <f>S320*H320</f>
        <v>0.49554000000000004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24" t="s">
        <v>248</v>
      </c>
      <c r="AT320" s="224" t="s">
        <v>146</v>
      </c>
      <c r="AU320" s="224" t="s">
        <v>91</v>
      </c>
      <c r="AY320" s="18" t="s">
        <v>141</v>
      </c>
      <c r="BE320" s="225">
        <f>IF(N320="základní",J320,0)</f>
        <v>0</v>
      </c>
      <c r="BF320" s="225">
        <f>IF(N320="snížená",J320,0)</f>
        <v>0</v>
      </c>
      <c r="BG320" s="225">
        <f>IF(N320="zákl. přenesená",J320,0)</f>
        <v>0</v>
      </c>
      <c r="BH320" s="225">
        <f>IF(N320="sníž. přenesená",J320,0)</f>
        <v>0</v>
      </c>
      <c r="BI320" s="225">
        <f>IF(N320="nulová",J320,0)</f>
        <v>0</v>
      </c>
      <c r="BJ320" s="18" t="s">
        <v>91</v>
      </c>
      <c r="BK320" s="225">
        <f>ROUND(I320*H320,2)</f>
        <v>0</v>
      </c>
      <c r="BL320" s="18" t="s">
        <v>248</v>
      </c>
      <c r="BM320" s="224" t="s">
        <v>457</v>
      </c>
    </row>
    <row r="321" s="15" customFormat="1">
      <c r="A321" s="15"/>
      <c r="B321" s="263"/>
      <c r="C321" s="264"/>
      <c r="D321" s="228" t="s">
        <v>153</v>
      </c>
      <c r="E321" s="265" t="s">
        <v>1</v>
      </c>
      <c r="F321" s="266" t="s">
        <v>458</v>
      </c>
      <c r="G321" s="264"/>
      <c r="H321" s="265" t="s">
        <v>1</v>
      </c>
      <c r="I321" s="267"/>
      <c r="J321" s="264"/>
      <c r="K321" s="264"/>
      <c r="L321" s="268"/>
      <c r="M321" s="269"/>
      <c r="N321" s="270"/>
      <c r="O321" s="270"/>
      <c r="P321" s="270"/>
      <c r="Q321" s="270"/>
      <c r="R321" s="270"/>
      <c r="S321" s="270"/>
      <c r="T321" s="271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T321" s="272" t="s">
        <v>153</v>
      </c>
      <c r="AU321" s="272" t="s">
        <v>91</v>
      </c>
      <c r="AV321" s="15" t="s">
        <v>86</v>
      </c>
      <c r="AW321" s="15" t="s">
        <v>36</v>
      </c>
      <c r="AX321" s="15" t="s">
        <v>81</v>
      </c>
      <c r="AY321" s="272" t="s">
        <v>141</v>
      </c>
    </row>
    <row r="322" s="13" customFormat="1">
      <c r="A322" s="13"/>
      <c r="B322" s="226"/>
      <c r="C322" s="227"/>
      <c r="D322" s="228" t="s">
        <v>153</v>
      </c>
      <c r="E322" s="229" t="s">
        <v>1</v>
      </c>
      <c r="F322" s="230" t="s">
        <v>459</v>
      </c>
      <c r="G322" s="227"/>
      <c r="H322" s="231">
        <v>82.590000000000003</v>
      </c>
      <c r="I322" s="232"/>
      <c r="J322" s="227"/>
      <c r="K322" s="227"/>
      <c r="L322" s="233"/>
      <c r="M322" s="234"/>
      <c r="N322" s="235"/>
      <c r="O322" s="235"/>
      <c r="P322" s="235"/>
      <c r="Q322" s="235"/>
      <c r="R322" s="235"/>
      <c r="S322" s="235"/>
      <c r="T322" s="236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7" t="s">
        <v>153</v>
      </c>
      <c r="AU322" s="237" t="s">
        <v>91</v>
      </c>
      <c r="AV322" s="13" t="s">
        <v>91</v>
      </c>
      <c r="AW322" s="13" t="s">
        <v>36</v>
      </c>
      <c r="AX322" s="13" t="s">
        <v>81</v>
      </c>
      <c r="AY322" s="237" t="s">
        <v>141</v>
      </c>
    </row>
    <row r="323" s="14" customFormat="1">
      <c r="A323" s="14"/>
      <c r="B323" s="238"/>
      <c r="C323" s="239"/>
      <c r="D323" s="228" t="s">
        <v>153</v>
      </c>
      <c r="E323" s="240" t="s">
        <v>1</v>
      </c>
      <c r="F323" s="241" t="s">
        <v>155</v>
      </c>
      <c r="G323" s="239"/>
      <c r="H323" s="242">
        <v>82.590000000000003</v>
      </c>
      <c r="I323" s="243"/>
      <c r="J323" s="239"/>
      <c r="K323" s="239"/>
      <c r="L323" s="244"/>
      <c r="M323" s="245"/>
      <c r="N323" s="246"/>
      <c r="O323" s="246"/>
      <c r="P323" s="246"/>
      <c r="Q323" s="246"/>
      <c r="R323" s="246"/>
      <c r="S323" s="246"/>
      <c r="T323" s="247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48" t="s">
        <v>153</v>
      </c>
      <c r="AU323" s="248" t="s">
        <v>91</v>
      </c>
      <c r="AV323" s="14" t="s">
        <v>142</v>
      </c>
      <c r="AW323" s="14" t="s">
        <v>36</v>
      </c>
      <c r="AX323" s="14" t="s">
        <v>86</v>
      </c>
      <c r="AY323" s="248" t="s">
        <v>141</v>
      </c>
    </row>
    <row r="324" s="2" customFormat="1" ht="16.5" customHeight="1">
      <c r="A324" s="39"/>
      <c r="B324" s="40"/>
      <c r="C324" s="213" t="s">
        <v>460</v>
      </c>
      <c r="D324" s="213" t="s">
        <v>146</v>
      </c>
      <c r="E324" s="214" t="s">
        <v>461</v>
      </c>
      <c r="F324" s="215" t="s">
        <v>462</v>
      </c>
      <c r="G324" s="216" t="s">
        <v>170</v>
      </c>
      <c r="H324" s="217">
        <v>41.274999999999999</v>
      </c>
      <c r="I324" s="218"/>
      <c r="J324" s="219">
        <f>ROUND(I324*H324,2)</f>
        <v>0</v>
      </c>
      <c r="K324" s="215" t="s">
        <v>1</v>
      </c>
      <c r="L324" s="45"/>
      <c r="M324" s="220" t="s">
        <v>1</v>
      </c>
      <c r="N324" s="221" t="s">
        <v>47</v>
      </c>
      <c r="O324" s="92"/>
      <c r="P324" s="222">
        <f>O324*H324</f>
        <v>0</v>
      </c>
      <c r="Q324" s="222">
        <v>0.00046999999999999999</v>
      </c>
      <c r="R324" s="222">
        <f>Q324*H324</f>
        <v>0.01939925</v>
      </c>
      <c r="S324" s="222">
        <v>0</v>
      </c>
      <c r="T324" s="223">
        <f>S324*H324</f>
        <v>0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R324" s="224" t="s">
        <v>142</v>
      </c>
      <c r="AT324" s="224" t="s">
        <v>146</v>
      </c>
      <c r="AU324" s="224" t="s">
        <v>91</v>
      </c>
      <c r="AY324" s="18" t="s">
        <v>141</v>
      </c>
      <c r="BE324" s="225">
        <f>IF(N324="základní",J324,0)</f>
        <v>0</v>
      </c>
      <c r="BF324" s="225">
        <f>IF(N324="snížená",J324,0)</f>
        <v>0</v>
      </c>
      <c r="BG324" s="225">
        <f>IF(N324="zákl. přenesená",J324,0)</f>
        <v>0</v>
      </c>
      <c r="BH324" s="225">
        <f>IF(N324="sníž. přenesená",J324,0)</f>
        <v>0</v>
      </c>
      <c r="BI324" s="225">
        <f>IF(N324="nulová",J324,0)</f>
        <v>0</v>
      </c>
      <c r="BJ324" s="18" t="s">
        <v>91</v>
      </c>
      <c r="BK324" s="225">
        <f>ROUND(I324*H324,2)</f>
        <v>0</v>
      </c>
      <c r="BL324" s="18" t="s">
        <v>142</v>
      </c>
      <c r="BM324" s="224" t="s">
        <v>463</v>
      </c>
    </row>
    <row r="325" s="13" customFormat="1">
      <c r="A325" s="13"/>
      <c r="B325" s="226"/>
      <c r="C325" s="227"/>
      <c r="D325" s="228" t="s">
        <v>153</v>
      </c>
      <c r="E325" s="229" t="s">
        <v>1</v>
      </c>
      <c r="F325" s="230" t="s">
        <v>464</v>
      </c>
      <c r="G325" s="227"/>
      <c r="H325" s="231">
        <v>41.274999999999999</v>
      </c>
      <c r="I325" s="232"/>
      <c r="J325" s="227"/>
      <c r="K325" s="227"/>
      <c r="L325" s="233"/>
      <c r="M325" s="234"/>
      <c r="N325" s="235"/>
      <c r="O325" s="235"/>
      <c r="P325" s="235"/>
      <c r="Q325" s="235"/>
      <c r="R325" s="235"/>
      <c r="S325" s="235"/>
      <c r="T325" s="236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7" t="s">
        <v>153</v>
      </c>
      <c r="AU325" s="237" t="s">
        <v>91</v>
      </c>
      <c r="AV325" s="13" t="s">
        <v>91</v>
      </c>
      <c r="AW325" s="13" t="s">
        <v>36</v>
      </c>
      <c r="AX325" s="13" t="s">
        <v>81</v>
      </c>
      <c r="AY325" s="237" t="s">
        <v>141</v>
      </c>
    </row>
    <row r="326" s="14" customFormat="1">
      <c r="A326" s="14"/>
      <c r="B326" s="238"/>
      <c r="C326" s="239"/>
      <c r="D326" s="228" t="s">
        <v>153</v>
      </c>
      <c r="E326" s="240" t="s">
        <v>1</v>
      </c>
      <c r="F326" s="241" t="s">
        <v>155</v>
      </c>
      <c r="G326" s="239"/>
      <c r="H326" s="242">
        <v>41.274999999999999</v>
      </c>
      <c r="I326" s="243"/>
      <c r="J326" s="239"/>
      <c r="K326" s="239"/>
      <c r="L326" s="244"/>
      <c r="M326" s="245"/>
      <c r="N326" s="246"/>
      <c r="O326" s="246"/>
      <c r="P326" s="246"/>
      <c r="Q326" s="246"/>
      <c r="R326" s="246"/>
      <c r="S326" s="246"/>
      <c r="T326" s="247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8" t="s">
        <v>153</v>
      </c>
      <c r="AU326" s="248" t="s">
        <v>91</v>
      </c>
      <c r="AV326" s="14" t="s">
        <v>142</v>
      </c>
      <c r="AW326" s="14" t="s">
        <v>36</v>
      </c>
      <c r="AX326" s="14" t="s">
        <v>86</v>
      </c>
      <c r="AY326" s="248" t="s">
        <v>141</v>
      </c>
    </row>
    <row r="327" s="2" customFormat="1" ht="24.15" customHeight="1">
      <c r="A327" s="39"/>
      <c r="B327" s="40"/>
      <c r="C327" s="213" t="s">
        <v>465</v>
      </c>
      <c r="D327" s="213" t="s">
        <v>146</v>
      </c>
      <c r="E327" s="214" t="s">
        <v>466</v>
      </c>
      <c r="F327" s="215" t="s">
        <v>467</v>
      </c>
      <c r="G327" s="216" t="s">
        <v>353</v>
      </c>
      <c r="H327" s="284"/>
      <c r="I327" s="218"/>
      <c r="J327" s="219">
        <f>ROUND(I327*H327,2)</f>
        <v>0</v>
      </c>
      <c r="K327" s="215" t="s">
        <v>150</v>
      </c>
      <c r="L327" s="45"/>
      <c r="M327" s="220" t="s">
        <v>1</v>
      </c>
      <c r="N327" s="221" t="s">
        <v>47</v>
      </c>
      <c r="O327" s="92"/>
      <c r="P327" s="222">
        <f>O327*H327</f>
        <v>0</v>
      </c>
      <c r="Q327" s="222">
        <v>0</v>
      </c>
      <c r="R327" s="222">
        <f>Q327*H327</f>
        <v>0</v>
      </c>
      <c r="S327" s="222">
        <v>0</v>
      </c>
      <c r="T327" s="223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24" t="s">
        <v>248</v>
      </c>
      <c r="AT327" s="224" t="s">
        <v>146</v>
      </c>
      <c r="AU327" s="224" t="s">
        <v>91</v>
      </c>
      <c r="AY327" s="18" t="s">
        <v>141</v>
      </c>
      <c r="BE327" s="225">
        <f>IF(N327="základní",J327,0)</f>
        <v>0</v>
      </c>
      <c r="BF327" s="225">
        <f>IF(N327="snížená",J327,0)</f>
        <v>0</v>
      </c>
      <c r="BG327" s="225">
        <f>IF(N327="zákl. přenesená",J327,0)</f>
        <v>0</v>
      </c>
      <c r="BH327" s="225">
        <f>IF(N327="sníž. přenesená",J327,0)</f>
        <v>0</v>
      </c>
      <c r="BI327" s="225">
        <f>IF(N327="nulová",J327,0)</f>
        <v>0</v>
      </c>
      <c r="BJ327" s="18" t="s">
        <v>91</v>
      </c>
      <c r="BK327" s="225">
        <f>ROUND(I327*H327,2)</f>
        <v>0</v>
      </c>
      <c r="BL327" s="18" t="s">
        <v>248</v>
      </c>
      <c r="BM327" s="224" t="s">
        <v>468</v>
      </c>
    </row>
    <row r="328" s="12" customFormat="1" ht="22.8" customHeight="1">
      <c r="A328" s="12"/>
      <c r="B328" s="197"/>
      <c r="C328" s="198"/>
      <c r="D328" s="199" t="s">
        <v>80</v>
      </c>
      <c r="E328" s="211" t="s">
        <v>469</v>
      </c>
      <c r="F328" s="211" t="s">
        <v>470</v>
      </c>
      <c r="G328" s="198"/>
      <c r="H328" s="198"/>
      <c r="I328" s="201"/>
      <c r="J328" s="212">
        <f>BK328</f>
        <v>0</v>
      </c>
      <c r="K328" s="198"/>
      <c r="L328" s="203"/>
      <c r="M328" s="204"/>
      <c r="N328" s="205"/>
      <c r="O328" s="205"/>
      <c r="P328" s="206">
        <f>SUM(P329:P343)</f>
        <v>0</v>
      </c>
      <c r="Q328" s="205"/>
      <c r="R328" s="206">
        <f>SUM(R329:R343)</f>
        <v>0.0074340000000000005</v>
      </c>
      <c r="S328" s="205"/>
      <c r="T328" s="207">
        <f>SUM(T329:T343)</f>
        <v>0.20426900000000001</v>
      </c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R328" s="208" t="s">
        <v>91</v>
      </c>
      <c r="AT328" s="209" t="s">
        <v>80</v>
      </c>
      <c r="AU328" s="209" t="s">
        <v>86</v>
      </c>
      <c r="AY328" s="208" t="s">
        <v>141</v>
      </c>
      <c r="BK328" s="210">
        <f>SUM(BK329:BK343)</f>
        <v>0</v>
      </c>
    </row>
    <row r="329" s="2" customFormat="1" ht="16.5" customHeight="1">
      <c r="A329" s="39"/>
      <c r="B329" s="40"/>
      <c r="C329" s="213" t="s">
        <v>471</v>
      </c>
      <c r="D329" s="213" t="s">
        <v>146</v>
      </c>
      <c r="E329" s="214" t="s">
        <v>472</v>
      </c>
      <c r="F329" s="215" t="s">
        <v>473</v>
      </c>
      <c r="G329" s="216" t="s">
        <v>281</v>
      </c>
      <c r="H329" s="217">
        <v>4.2000000000000002</v>
      </c>
      <c r="I329" s="218"/>
      <c r="J329" s="219">
        <f>ROUND(I329*H329,2)</f>
        <v>0</v>
      </c>
      <c r="K329" s="215" t="s">
        <v>150</v>
      </c>
      <c r="L329" s="45"/>
      <c r="M329" s="220" t="s">
        <v>1</v>
      </c>
      <c r="N329" s="221" t="s">
        <v>47</v>
      </c>
      <c r="O329" s="92"/>
      <c r="P329" s="222">
        <f>O329*H329</f>
        <v>0</v>
      </c>
      <c r="Q329" s="222">
        <v>0</v>
      </c>
      <c r="R329" s="222">
        <f>Q329*H329</f>
        <v>0</v>
      </c>
      <c r="S329" s="222">
        <v>0.00067000000000000002</v>
      </c>
      <c r="T329" s="223">
        <f>S329*H329</f>
        <v>0.0028140000000000001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R329" s="224" t="s">
        <v>248</v>
      </c>
      <c r="AT329" s="224" t="s">
        <v>146</v>
      </c>
      <c r="AU329" s="224" t="s">
        <v>91</v>
      </c>
      <c r="AY329" s="18" t="s">
        <v>141</v>
      </c>
      <c r="BE329" s="225">
        <f>IF(N329="základní",J329,0)</f>
        <v>0</v>
      </c>
      <c r="BF329" s="225">
        <f>IF(N329="snížená",J329,0)</f>
        <v>0</v>
      </c>
      <c r="BG329" s="225">
        <f>IF(N329="zákl. přenesená",J329,0)</f>
        <v>0</v>
      </c>
      <c r="BH329" s="225">
        <f>IF(N329="sníž. přenesená",J329,0)</f>
        <v>0</v>
      </c>
      <c r="BI329" s="225">
        <f>IF(N329="nulová",J329,0)</f>
        <v>0</v>
      </c>
      <c r="BJ329" s="18" t="s">
        <v>91</v>
      </c>
      <c r="BK329" s="225">
        <f>ROUND(I329*H329,2)</f>
        <v>0</v>
      </c>
      <c r="BL329" s="18" t="s">
        <v>248</v>
      </c>
      <c r="BM329" s="224" t="s">
        <v>474</v>
      </c>
    </row>
    <row r="330" s="13" customFormat="1">
      <c r="A330" s="13"/>
      <c r="B330" s="226"/>
      <c r="C330" s="227"/>
      <c r="D330" s="228" t="s">
        <v>153</v>
      </c>
      <c r="E330" s="229" t="s">
        <v>1</v>
      </c>
      <c r="F330" s="230" t="s">
        <v>475</v>
      </c>
      <c r="G330" s="227"/>
      <c r="H330" s="231">
        <v>4.2000000000000002</v>
      </c>
      <c r="I330" s="232"/>
      <c r="J330" s="227"/>
      <c r="K330" s="227"/>
      <c r="L330" s="233"/>
      <c r="M330" s="234"/>
      <c r="N330" s="235"/>
      <c r="O330" s="235"/>
      <c r="P330" s="235"/>
      <c r="Q330" s="235"/>
      <c r="R330" s="235"/>
      <c r="S330" s="235"/>
      <c r="T330" s="236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7" t="s">
        <v>153</v>
      </c>
      <c r="AU330" s="237" t="s">
        <v>91</v>
      </c>
      <c r="AV330" s="13" t="s">
        <v>91</v>
      </c>
      <c r="AW330" s="13" t="s">
        <v>36</v>
      </c>
      <c r="AX330" s="13" t="s">
        <v>81</v>
      </c>
      <c r="AY330" s="237" t="s">
        <v>141</v>
      </c>
    </row>
    <row r="331" s="14" customFormat="1">
      <c r="A331" s="14"/>
      <c r="B331" s="238"/>
      <c r="C331" s="239"/>
      <c r="D331" s="228" t="s">
        <v>153</v>
      </c>
      <c r="E331" s="240" t="s">
        <v>1</v>
      </c>
      <c r="F331" s="241" t="s">
        <v>155</v>
      </c>
      <c r="G331" s="239"/>
      <c r="H331" s="242">
        <v>4.2000000000000002</v>
      </c>
      <c r="I331" s="243"/>
      <c r="J331" s="239"/>
      <c r="K331" s="239"/>
      <c r="L331" s="244"/>
      <c r="M331" s="245"/>
      <c r="N331" s="246"/>
      <c r="O331" s="246"/>
      <c r="P331" s="246"/>
      <c r="Q331" s="246"/>
      <c r="R331" s="246"/>
      <c r="S331" s="246"/>
      <c r="T331" s="247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48" t="s">
        <v>153</v>
      </c>
      <c r="AU331" s="248" t="s">
        <v>91</v>
      </c>
      <c r="AV331" s="14" t="s">
        <v>142</v>
      </c>
      <c r="AW331" s="14" t="s">
        <v>36</v>
      </c>
      <c r="AX331" s="14" t="s">
        <v>86</v>
      </c>
      <c r="AY331" s="248" t="s">
        <v>141</v>
      </c>
    </row>
    <row r="332" s="2" customFormat="1" ht="16.5" customHeight="1">
      <c r="A332" s="39"/>
      <c r="B332" s="40"/>
      <c r="C332" s="213" t="s">
        <v>476</v>
      </c>
      <c r="D332" s="213" t="s">
        <v>146</v>
      </c>
      <c r="E332" s="214" t="s">
        <v>477</v>
      </c>
      <c r="F332" s="215" t="s">
        <v>478</v>
      </c>
      <c r="G332" s="216" t="s">
        <v>149</v>
      </c>
      <c r="H332" s="217">
        <v>4</v>
      </c>
      <c r="I332" s="218"/>
      <c r="J332" s="219">
        <f>ROUND(I332*H332,2)</f>
        <v>0</v>
      </c>
      <c r="K332" s="215" t="s">
        <v>150</v>
      </c>
      <c r="L332" s="45"/>
      <c r="M332" s="220" t="s">
        <v>1</v>
      </c>
      <c r="N332" s="221" t="s">
        <v>47</v>
      </c>
      <c r="O332" s="92"/>
      <c r="P332" s="222">
        <f>O332*H332</f>
        <v>0</v>
      </c>
      <c r="Q332" s="222">
        <v>0</v>
      </c>
      <c r="R332" s="222">
        <f>Q332*H332</f>
        <v>0</v>
      </c>
      <c r="S332" s="222">
        <v>0.0090600000000000003</v>
      </c>
      <c r="T332" s="223">
        <f>S332*H332</f>
        <v>0.036240000000000001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24" t="s">
        <v>248</v>
      </c>
      <c r="AT332" s="224" t="s">
        <v>146</v>
      </c>
      <c r="AU332" s="224" t="s">
        <v>91</v>
      </c>
      <c r="AY332" s="18" t="s">
        <v>141</v>
      </c>
      <c r="BE332" s="225">
        <f>IF(N332="základní",J332,0)</f>
        <v>0</v>
      </c>
      <c r="BF332" s="225">
        <f>IF(N332="snížená",J332,0)</f>
        <v>0</v>
      </c>
      <c r="BG332" s="225">
        <f>IF(N332="zákl. přenesená",J332,0)</f>
        <v>0</v>
      </c>
      <c r="BH332" s="225">
        <f>IF(N332="sníž. přenesená",J332,0)</f>
        <v>0</v>
      </c>
      <c r="BI332" s="225">
        <f>IF(N332="nulová",J332,0)</f>
        <v>0</v>
      </c>
      <c r="BJ332" s="18" t="s">
        <v>91</v>
      </c>
      <c r="BK332" s="225">
        <f>ROUND(I332*H332,2)</f>
        <v>0</v>
      </c>
      <c r="BL332" s="18" t="s">
        <v>248</v>
      </c>
      <c r="BM332" s="224" t="s">
        <v>479</v>
      </c>
    </row>
    <row r="333" s="13" customFormat="1">
      <c r="A333" s="13"/>
      <c r="B333" s="226"/>
      <c r="C333" s="227"/>
      <c r="D333" s="228" t="s">
        <v>153</v>
      </c>
      <c r="E333" s="229" t="s">
        <v>1</v>
      </c>
      <c r="F333" s="230" t="s">
        <v>480</v>
      </c>
      <c r="G333" s="227"/>
      <c r="H333" s="231">
        <v>4</v>
      </c>
      <c r="I333" s="232"/>
      <c r="J333" s="227"/>
      <c r="K333" s="227"/>
      <c r="L333" s="233"/>
      <c r="M333" s="234"/>
      <c r="N333" s="235"/>
      <c r="O333" s="235"/>
      <c r="P333" s="235"/>
      <c r="Q333" s="235"/>
      <c r="R333" s="235"/>
      <c r="S333" s="235"/>
      <c r="T333" s="236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7" t="s">
        <v>153</v>
      </c>
      <c r="AU333" s="237" t="s">
        <v>91</v>
      </c>
      <c r="AV333" s="13" t="s">
        <v>91</v>
      </c>
      <c r="AW333" s="13" t="s">
        <v>36</v>
      </c>
      <c r="AX333" s="13" t="s">
        <v>86</v>
      </c>
      <c r="AY333" s="237" t="s">
        <v>141</v>
      </c>
    </row>
    <row r="334" s="2" customFormat="1" ht="24.15" customHeight="1">
      <c r="A334" s="39"/>
      <c r="B334" s="40"/>
      <c r="C334" s="213" t="s">
        <v>144</v>
      </c>
      <c r="D334" s="213" t="s">
        <v>146</v>
      </c>
      <c r="E334" s="214" t="s">
        <v>481</v>
      </c>
      <c r="F334" s="215" t="s">
        <v>482</v>
      </c>
      <c r="G334" s="216" t="s">
        <v>281</v>
      </c>
      <c r="H334" s="217">
        <v>86.5</v>
      </c>
      <c r="I334" s="218"/>
      <c r="J334" s="219">
        <f>ROUND(I334*H334,2)</f>
        <v>0</v>
      </c>
      <c r="K334" s="215" t="s">
        <v>150</v>
      </c>
      <c r="L334" s="45"/>
      <c r="M334" s="220" t="s">
        <v>1</v>
      </c>
      <c r="N334" s="221" t="s">
        <v>47</v>
      </c>
      <c r="O334" s="92"/>
      <c r="P334" s="222">
        <f>O334*H334</f>
        <v>0</v>
      </c>
      <c r="Q334" s="222">
        <v>0</v>
      </c>
      <c r="R334" s="222">
        <f>Q334*H334</f>
        <v>0</v>
      </c>
      <c r="S334" s="222">
        <v>0.00191</v>
      </c>
      <c r="T334" s="223">
        <f>S334*H334</f>
        <v>0.165215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224" t="s">
        <v>248</v>
      </c>
      <c r="AT334" s="224" t="s">
        <v>146</v>
      </c>
      <c r="AU334" s="224" t="s">
        <v>91</v>
      </c>
      <c r="AY334" s="18" t="s">
        <v>141</v>
      </c>
      <c r="BE334" s="225">
        <f>IF(N334="základní",J334,0)</f>
        <v>0</v>
      </c>
      <c r="BF334" s="225">
        <f>IF(N334="snížená",J334,0)</f>
        <v>0</v>
      </c>
      <c r="BG334" s="225">
        <f>IF(N334="zákl. přenesená",J334,0)</f>
        <v>0</v>
      </c>
      <c r="BH334" s="225">
        <f>IF(N334="sníž. přenesená",J334,0)</f>
        <v>0</v>
      </c>
      <c r="BI334" s="225">
        <f>IF(N334="nulová",J334,0)</f>
        <v>0</v>
      </c>
      <c r="BJ334" s="18" t="s">
        <v>91</v>
      </c>
      <c r="BK334" s="225">
        <f>ROUND(I334*H334,2)</f>
        <v>0</v>
      </c>
      <c r="BL334" s="18" t="s">
        <v>248</v>
      </c>
      <c r="BM334" s="224" t="s">
        <v>483</v>
      </c>
    </row>
    <row r="335" s="13" customFormat="1">
      <c r="A335" s="13"/>
      <c r="B335" s="226"/>
      <c r="C335" s="227"/>
      <c r="D335" s="228" t="s">
        <v>153</v>
      </c>
      <c r="E335" s="229" t="s">
        <v>1</v>
      </c>
      <c r="F335" s="230" t="s">
        <v>484</v>
      </c>
      <c r="G335" s="227"/>
      <c r="H335" s="231">
        <v>86.5</v>
      </c>
      <c r="I335" s="232"/>
      <c r="J335" s="227"/>
      <c r="K335" s="227"/>
      <c r="L335" s="233"/>
      <c r="M335" s="234"/>
      <c r="N335" s="235"/>
      <c r="O335" s="235"/>
      <c r="P335" s="235"/>
      <c r="Q335" s="235"/>
      <c r="R335" s="235"/>
      <c r="S335" s="235"/>
      <c r="T335" s="236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7" t="s">
        <v>153</v>
      </c>
      <c r="AU335" s="237" t="s">
        <v>91</v>
      </c>
      <c r="AV335" s="13" t="s">
        <v>91</v>
      </c>
      <c r="AW335" s="13" t="s">
        <v>36</v>
      </c>
      <c r="AX335" s="13" t="s">
        <v>81</v>
      </c>
      <c r="AY335" s="237" t="s">
        <v>141</v>
      </c>
    </row>
    <row r="336" s="14" customFormat="1">
      <c r="A336" s="14"/>
      <c r="B336" s="238"/>
      <c r="C336" s="239"/>
      <c r="D336" s="228" t="s">
        <v>153</v>
      </c>
      <c r="E336" s="240" t="s">
        <v>1</v>
      </c>
      <c r="F336" s="241" t="s">
        <v>155</v>
      </c>
      <c r="G336" s="239"/>
      <c r="H336" s="242">
        <v>86.5</v>
      </c>
      <c r="I336" s="243"/>
      <c r="J336" s="239"/>
      <c r="K336" s="239"/>
      <c r="L336" s="244"/>
      <c r="M336" s="245"/>
      <c r="N336" s="246"/>
      <c r="O336" s="246"/>
      <c r="P336" s="246"/>
      <c r="Q336" s="246"/>
      <c r="R336" s="246"/>
      <c r="S336" s="246"/>
      <c r="T336" s="247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8" t="s">
        <v>153</v>
      </c>
      <c r="AU336" s="248" t="s">
        <v>91</v>
      </c>
      <c r="AV336" s="14" t="s">
        <v>142</v>
      </c>
      <c r="AW336" s="14" t="s">
        <v>36</v>
      </c>
      <c r="AX336" s="14" t="s">
        <v>86</v>
      </c>
      <c r="AY336" s="248" t="s">
        <v>141</v>
      </c>
    </row>
    <row r="337" s="2" customFormat="1" ht="24.15" customHeight="1">
      <c r="A337" s="39"/>
      <c r="B337" s="40"/>
      <c r="C337" s="213" t="s">
        <v>485</v>
      </c>
      <c r="D337" s="213" t="s">
        <v>146</v>
      </c>
      <c r="E337" s="214" t="s">
        <v>486</v>
      </c>
      <c r="F337" s="215" t="s">
        <v>487</v>
      </c>
      <c r="G337" s="216" t="s">
        <v>281</v>
      </c>
      <c r="H337" s="217">
        <v>4.2000000000000002</v>
      </c>
      <c r="I337" s="218"/>
      <c r="J337" s="219">
        <f>ROUND(I337*H337,2)</f>
        <v>0</v>
      </c>
      <c r="K337" s="215" t="s">
        <v>150</v>
      </c>
      <c r="L337" s="45"/>
      <c r="M337" s="220" t="s">
        <v>1</v>
      </c>
      <c r="N337" s="221" t="s">
        <v>47</v>
      </c>
      <c r="O337" s="92"/>
      <c r="P337" s="222">
        <f>O337*H337</f>
        <v>0</v>
      </c>
      <c r="Q337" s="222">
        <v>0.0017700000000000001</v>
      </c>
      <c r="R337" s="222">
        <f>Q337*H337</f>
        <v>0.0074340000000000005</v>
      </c>
      <c r="S337" s="222">
        <v>0</v>
      </c>
      <c r="T337" s="223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24" t="s">
        <v>248</v>
      </c>
      <c r="AT337" s="224" t="s">
        <v>146</v>
      </c>
      <c r="AU337" s="224" t="s">
        <v>91</v>
      </c>
      <c r="AY337" s="18" t="s">
        <v>141</v>
      </c>
      <c r="BE337" s="225">
        <f>IF(N337="základní",J337,0)</f>
        <v>0</v>
      </c>
      <c r="BF337" s="225">
        <f>IF(N337="snížená",J337,0)</f>
        <v>0</v>
      </c>
      <c r="BG337" s="225">
        <f>IF(N337="zákl. přenesená",J337,0)</f>
        <v>0</v>
      </c>
      <c r="BH337" s="225">
        <f>IF(N337="sníž. přenesená",J337,0)</f>
        <v>0</v>
      </c>
      <c r="BI337" s="225">
        <f>IF(N337="nulová",J337,0)</f>
        <v>0</v>
      </c>
      <c r="BJ337" s="18" t="s">
        <v>91</v>
      </c>
      <c r="BK337" s="225">
        <f>ROUND(I337*H337,2)</f>
        <v>0</v>
      </c>
      <c r="BL337" s="18" t="s">
        <v>248</v>
      </c>
      <c r="BM337" s="224" t="s">
        <v>488</v>
      </c>
    </row>
    <row r="338" s="2" customFormat="1">
      <c r="A338" s="39"/>
      <c r="B338" s="40"/>
      <c r="C338" s="41"/>
      <c r="D338" s="228" t="s">
        <v>172</v>
      </c>
      <c r="E338" s="41"/>
      <c r="F338" s="249" t="s">
        <v>489</v>
      </c>
      <c r="G338" s="41"/>
      <c r="H338" s="41"/>
      <c r="I338" s="250"/>
      <c r="J338" s="41"/>
      <c r="K338" s="41"/>
      <c r="L338" s="45"/>
      <c r="M338" s="251"/>
      <c r="N338" s="252"/>
      <c r="O338" s="92"/>
      <c r="P338" s="92"/>
      <c r="Q338" s="92"/>
      <c r="R338" s="92"/>
      <c r="S338" s="92"/>
      <c r="T338" s="93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18" t="s">
        <v>172</v>
      </c>
      <c r="AU338" s="18" t="s">
        <v>91</v>
      </c>
    </row>
    <row r="339" s="13" customFormat="1">
      <c r="A339" s="13"/>
      <c r="B339" s="226"/>
      <c r="C339" s="227"/>
      <c r="D339" s="228" t="s">
        <v>153</v>
      </c>
      <c r="E339" s="229" t="s">
        <v>1</v>
      </c>
      <c r="F339" s="230" t="s">
        <v>475</v>
      </c>
      <c r="G339" s="227"/>
      <c r="H339" s="231">
        <v>4.2000000000000002</v>
      </c>
      <c r="I339" s="232"/>
      <c r="J339" s="227"/>
      <c r="K339" s="227"/>
      <c r="L339" s="233"/>
      <c r="M339" s="234"/>
      <c r="N339" s="235"/>
      <c r="O339" s="235"/>
      <c r="P339" s="235"/>
      <c r="Q339" s="235"/>
      <c r="R339" s="235"/>
      <c r="S339" s="235"/>
      <c r="T339" s="236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7" t="s">
        <v>153</v>
      </c>
      <c r="AU339" s="237" t="s">
        <v>91</v>
      </c>
      <c r="AV339" s="13" t="s">
        <v>91</v>
      </c>
      <c r="AW339" s="13" t="s">
        <v>36</v>
      </c>
      <c r="AX339" s="13" t="s">
        <v>81</v>
      </c>
      <c r="AY339" s="237" t="s">
        <v>141</v>
      </c>
    </row>
    <row r="340" s="14" customFormat="1">
      <c r="A340" s="14"/>
      <c r="B340" s="238"/>
      <c r="C340" s="239"/>
      <c r="D340" s="228" t="s">
        <v>153</v>
      </c>
      <c r="E340" s="240" t="s">
        <v>1</v>
      </c>
      <c r="F340" s="241" t="s">
        <v>155</v>
      </c>
      <c r="G340" s="239"/>
      <c r="H340" s="242">
        <v>4.2000000000000002</v>
      </c>
      <c r="I340" s="243"/>
      <c r="J340" s="239"/>
      <c r="K340" s="239"/>
      <c r="L340" s="244"/>
      <c r="M340" s="245"/>
      <c r="N340" s="246"/>
      <c r="O340" s="246"/>
      <c r="P340" s="246"/>
      <c r="Q340" s="246"/>
      <c r="R340" s="246"/>
      <c r="S340" s="246"/>
      <c r="T340" s="247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48" t="s">
        <v>153</v>
      </c>
      <c r="AU340" s="248" t="s">
        <v>91</v>
      </c>
      <c r="AV340" s="14" t="s">
        <v>142</v>
      </c>
      <c r="AW340" s="14" t="s">
        <v>36</v>
      </c>
      <c r="AX340" s="14" t="s">
        <v>86</v>
      </c>
      <c r="AY340" s="248" t="s">
        <v>141</v>
      </c>
    </row>
    <row r="341" s="2" customFormat="1" ht="24.15" customHeight="1">
      <c r="A341" s="39"/>
      <c r="B341" s="40"/>
      <c r="C341" s="213" t="s">
        <v>490</v>
      </c>
      <c r="D341" s="213" t="s">
        <v>146</v>
      </c>
      <c r="E341" s="214" t="s">
        <v>491</v>
      </c>
      <c r="F341" s="215" t="s">
        <v>492</v>
      </c>
      <c r="G341" s="216" t="s">
        <v>149</v>
      </c>
      <c r="H341" s="217">
        <v>4</v>
      </c>
      <c r="I341" s="218"/>
      <c r="J341" s="219">
        <f>ROUND(I341*H341,2)</f>
        <v>0</v>
      </c>
      <c r="K341" s="215" t="s">
        <v>150</v>
      </c>
      <c r="L341" s="45"/>
      <c r="M341" s="220" t="s">
        <v>1</v>
      </c>
      <c r="N341" s="221" t="s">
        <v>47</v>
      </c>
      <c r="O341" s="92"/>
      <c r="P341" s="222">
        <f>O341*H341</f>
        <v>0</v>
      </c>
      <c r="Q341" s="222">
        <v>0</v>
      </c>
      <c r="R341" s="222">
        <f>Q341*H341</f>
        <v>0</v>
      </c>
      <c r="S341" s="222">
        <v>0</v>
      </c>
      <c r="T341" s="223">
        <f>S341*H341</f>
        <v>0</v>
      </c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R341" s="224" t="s">
        <v>248</v>
      </c>
      <c r="AT341" s="224" t="s">
        <v>146</v>
      </c>
      <c r="AU341" s="224" t="s">
        <v>91</v>
      </c>
      <c r="AY341" s="18" t="s">
        <v>141</v>
      </c>
      <c r="BE341" s="225">
        <f>IF(N341="základní",J341,0)</f>
        <v>0</v>
      </c>
      <c r="BF341" s="225">
        <f>IF(N341="snížená",J341,0)</f>
        <v>0</v>
      </c>
      <c r="BG341" s="225">
        <f>IF(N341="zákl. přenesená",J341,0)</f>
        <v>0</v>
      </c>
      <c r="BH341" s="225">
        <f>IF(N341="sníž. přenesená",J341,0)</f>
        <v>0</v>
      </c>
      <c r="BI341" s="225">
        <f>IF(N341="nulová",J341,0)</f>
        <v>0</v>
      </c>
      <c r="BJ341" s="18" t="s">
        <v>91</v>
      </c>
      <c r="BK341" s="225">
        <f>ROUND(I341*H341,2)</f>
        <v>0</v>
      </c>
      <c r="BL341" s="18" t="s">
        <v>248</v>
      </c>
      <c r="BM341" s="224" t="s">
        <v>493</v>
      </c>
    </row>
    <row r="342" s="13" customFormat="1">
      <c r="A342" s="13"/>
      <c r="B342" s="226"/>
      <c r="C342" s="227"/>
      <c r="D342" s="228" t="s">
        <v>153</v>
      </c>
      <c r="E342" s="229" t="s">
        <v>1</v>
      </c>
      <c r="F342" s="230" t="s">
        <v>494</v>
      </c>
      <c r="G342" s="227"/>
      <c r="H342" s="231">
        <v>4</v>
      </c>
      <c r="I342" s="232"/>
      <c r="J342" s="227"/>
      <c r="K342" s="227"/>
      <c r="L342" s="233"/>
      <c r="M342" s="234"/>
      <c r="N342" s="235"/>
      <c r="O342" s="235"/>
      <c r="P342" s="235"/>
      <c r="Q342" s="235"/>
      <c r="R342" s="235"/>
      <c r="S342" s="235"/>
      <c r="T342" s="236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7" t="s">
        <v>153</v>
      </c>
      <c r="AU342" s="237" t="s">
        <v>91</v>
      </c>
      <c r="AV342" s="13" t="s">
        <v>91</v>
      </c>
      <c r="AW342" s="13" t="s">
        <v>36</v>
      </c>
      <c r="AX342" s="13" t="s">
        <v>86</v>
      </c>
      <c r="AY342" s="237" t="s">
        <v>141</v>
      </c>
    </row>
    <row r="343" s="2" customFormat="1" ht="24.15" customHeight="1">
      <c r="A343" s="39"/>
      <c r="B343" s="40"/>
      <c r="C343" s="213" t="s">
        <v>495</v>
      </c>
      <c r="D343" s="213" t="s">
        <v>146</v>
      </c>
      <c r="E343" s="214" t="s">
        <v>496</v>
      </c>
      <c r="F343" s="215" t="s">
        <v>497</v>
      </c>
      <c r="G343" s="216" t="s">
        <v>353</v>
      </c>
      <c r="H343" s="284"/>
      <c r="I343" s="218"/>
      <c r="J343" s="219">
        <f>ROUND(I343*H343,2)</f>
        <v>0</v>
      </c>
      <c r="K343" s="215" t="s">
        <v>150</v>
      </c>
      <c r="L343" s="45"/>
      <c r="M343" s="220" t="s">
        <v>1</v>
      </c>
      <c r="N343" s="221" t="s">
        <v>47</v>
      </c>
      <c r="O343" s="92"/>
      <c r="P343" s="222">
        <f>O343*H343</f>
        <v>0</v>
      </c>
      <c r="Q343" s="222">
        <v>0</v>
      </c>
      <c r="R343" s="222">
        <f>Q343*H343</f>
        <v>0</v>
      </c>
      <c r="S343" s="222">
        <v>0</v>
      </c>
      <c r="T343" s="223">
        <f>S343*H343</f>
        <v>0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224" t="s">
        <v>248</v>
      </c>
      <c r="AT343" s="224" t="s">
        <v>146</v>
      </c>
      <c r="AU343" s="224" t="s">
        <v>91</v>
      </c>
      <c r="AY343" s="18" t="s">
        <v>141</v>
      </c>
      <c r="BE343" s="225">
        <f>IF(N343="základní",J343,0)</f>
        <v>0</v>
      </c>
      <c r="BF343" s="225">
        <f>IF(N343="snížená",J343,0)</f>
        <v>0</v>
      </c>
      <c r="BG343" s="225">
        <f>IF(N343="zákl. přenesená",J343,0)</f>
        <v>0</v>
      </c>
      <c r="BH343" s="225">
        <f>IF(N343="sníž. přenesená",J343,0)</f>
        <v>0</v>
      </c>
      <c r="BI343" s="225">
        <f>IF(N343="nulová",J343,0)</f>
        <v>0</v>
      </c>
      <c r="BJ343" s="18" t="s">
        <v>91</v>
      </c>
      <c r="BK343" s="225">
        <f>ROUND(I343*H343,2)</f>
        <v>0</v>
      </c>
      <c r="BL343" s="18" t="s">
        <v>248</v>
      </c>
      <c r="BM343" s="224" t="s">
        <v>498</v>
      </c>
    </row>
    <row r="344" s="12" customFormat="1" ht="22.8" customHeight="1">
      <c r="A344" s="12"/>
      <c r="B344" s="197"/>
      <c r="C344" s="198"/>
      <c r="D344" s="199" t="s">
        <v>80</v>
      </c>
      <c r="E344" s="211" t="s">
        <v>499</v>
      </c>
      <c r="F344" s="211" t="s">
        <v>500</v>
      </c>
      <c r="G344" s="198"/>
      <c r="H344" s="198"/>
      <c r="I344" s="201"/>
      <c r="J344" s="212">
        <f>BK344</f>
        <v>0</v>
      </c>
      <c r="K344" s="198"/>
      <c r="L344" s="203"/>
      <c r="M344" s="204"/>
      <c r="N344" s="205"/>
      <c r="O344" s="205"/>
      <c r="P344" s="206">
        <f>SUM(P345:P346)</f>
        <v>0</v>
      </c>
      <c r="Q344" s="205"/>
      <c r="R344" s="206">
        <f>SUM(R345:R346)</f>
        <v>0</v>
      </c>
      <c r="S344" s="205"/>
      <c r="T344" s="207">
        <f>SUM(T345:T346)</f>
        <v>0.002</v>
      </c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R344" s="208" t="s">
        <v>91</v>
      </c>
      <c r="AT344" s="209" t="s">
        <v>80</v>
      </c>
      <c r="AU344" s="209" t="s">
        <v>86</v>
      </c>
      <c r="AY344" s="208" t="s">
        <v>141</v>
      </c>
      <c r="BK344" s="210">
        <f>SUM(BK345:BK346)</f>
        <v>0</v>
      </c>
    </row>
    <row r="345" s="2" customFormat="1" ht="24.15" customHeight="1">
      <c r="A345" s="39"/>
      <c r="B345" s="40"/>
      <c r="C345" s="213" t="s">
        <v>501</v>
      </c>
      <c r="D345" s="213" t="s">
        <v>146</v>
      </c>
      <c r="E345" s="214" t="s">
        <v>502</v>
      </c>
      <c r="F345" s="215" t="s">
        <v>503</v>
      </c>
      <c r="G345" s="216" t="s">
        <v>504</v>
      </c>
      <c r="H345" s="217">
        <v>2</v>
      </c>
      <c r="I345" s="218"/>
      <c r="J345" s="219">
        <f>ROUND(I345*H345,2)</f>
        <v>0</v>
      </c>
      <c r="K345" s="215" t="s">
        <v>150</v>
      </c>
      <c r="L345" s="45"/>
      <c r="M345" s="220" t="s">
        <v>1</v>
      </c>
      <c r="N345" s="221" t="s">
        <v>47</v>
      </c>
      <c r="O345" s="92"/>
      <c r="P345" s="222">
        <f>O345*H345</f>
        <v>0</v>
      </c>
      <c r="Q345" s="222">
        <v>0</v>
      </c>
      <c r="R345" s="222">
        <f>Q345*H345</f>
        <v>0</v>
      </c>
      <c r="S345" s="222">
        <v>0.001</v>
      </c>
      <c r="T345" s="223">
        <f>S345*H345</f>
        <v>0.002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24" t="s">
        <v>248</v>
      </c>
      <c r="AT345" s="224" t="s">
        <v>146</v>
      </c>
      <c r="AU345" s="224" t="s">
        <v>91</v>
      </c>
      <c r="AY345" s="18" t="s">
        <v>141</v>
      </c>
      <c r="BE345" s="225">
        <f>IF(N345="základní",J345,0)</f>
        <v>0</v>
      </c>
      <c r="BF345" s="225">
        <f>IF(N345="snížená",J345,0)</f>
        <v>0</v>
      </c>
      <c r="BG345" s="225">
        <f>IF(N345="zákl. přenesená",J345,0)</f>
        <v>0</v>
      </c>
      <c r="BH345" s="225">
        <f>IF(N345="sníž. přenesená",J345,0)</f>
        <v>0</v>
      </c>
      <c r="BI345" s="225">
        <f>IF(N345="nulová",J345,0)</f>
        <v>0</v>
      </c>
      <c r="BJ345" s="18" t="s">
        <v>91</v>
      </c>
      <c r="BK345" s="225">
        <f>ROUND(I345*H345,2)</f>
        <v>0</v>
      </c>
      <c r="BL345" s="18" t="s">
        <v>248</v>
      </c>
      <c r="BM345" s="224" t="s">
        <v>505</v>
      </c>
    </row>
    <row r="346" s="13" customFormat="1">
      <c r="A346" s="13"/>
      <c r="B346" s="226"/>
      <c r="C346" s="227"/>
      <c r="D346" s="228" t="s">
        <v>153</v>
      </c>
      <c r="E346" s="229" t="s">
        <v>1</v>
      </c>
      <c r="F346" s="230" t="s">
        <v>506</v>
      </c>
      <c r="G346" s="227"/>
      <c r="H346" s="231">
        <v>2</v>
      </c>
      <c r="I346" s="232"/>
      <c r="J346" s="227"/>
      <c r="K346" s="227"/>
      <c r="L346" s="233"/>
      <c r="M346" s="234"/>
      <c r="N346" s="235"/>
      <c r="O346" s="235"/>
      <c r="P346" s="235"/>
      <c r="Q346" s="235"/>
      <c r="R346" s="235"/>
      <c r="S346" s="235"/>
      <c r="T346" s="236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7" t="s">
        <v>153</v>
      </c>
      <c r="AU346" s="237" t="s">
        <v>91</v>
      </c>
      <c r="AV346" s="13" t="s">
        <v>91</v>
      </c>
      <c r="AW346" s="13" t="s">
        <v>36</v>
      </c>
      <c r="AX346" s="13" t="s">
        <v>86</v>
      </c>
      <c r="AY346" s="237" t="s">
        <v>141</v>
      </c>
    </row>
    <row r="347" s="12" customFormat="1" ht="22.8" customHeight="1">
      <c r="A347" s="12"/>
      <c r="B347" s="197"/>
      <c r="C347" s="198"/>
      <c r="D347" s="199" t="s">
        <v>80</v>
      </c>
      <c r="E347" s="211" t="s">
        <v>507</v>
      </c>
      <c r="F347" s="211" t="s">
        <v>508</v>
      </c>
      <c r="G347" s="198"/>
      <c r="H347" s="198"/>
      <c r="I347" s="201"/>
      <c r="J347" s="212">
        <f>BK347</f>
        <v>0</v>
      </c>
      <c r="K347" s="198"/>
      <c r="L347" s="203"/>
      <c r="M347" s="204"/>
      <c r="N347" s="205"/>
      <c r="O347" s="205"/>
      <c r="P347" s="206">
        <f>SUM(P348:P356)</f>
        <v>0</v>
      </c>
      <c r="Q347" s="205"/>
      <c r="R347" s="206">
        <f>SUM(R348:R356)</f>
        <v>0.017329999999999998</v>
      </c>
      <c r="S347" s="205"/>
      <c r="T347" s="207">
        <f>SUM(T348:T356)</f>
        <v>0.0030999999999999999</v>
      </c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R347" s="208" t="s">
        <v>91</v>
      </c>
      <c r="AT347" s="209" t="s">
        <v>80</v>
      </c>
      <c r="AU347" s="209" t="s">
        <v>86</v>
      </c>
      <c r="AY347" s="208" t="s">
        <v>141</v>
      </c>
      <c r="BK347" s="210">
        <f>SUM(BK348:BK356)</f>
        <v>0</v>
      </c>
    </row>
    <row r="348" s="2" customFormat="1" ht="21.75" customHeight="1">
      <c r="A348" s="39"/>
      <c r="B348" s="40"/>
      <c r="C348" s="213" t="s">
        <v>509</v>
      </c>
      <c r="D348" s="213" t="s">
        <v>146</v>
      </c>
      <c r="E348" s="214" t="s">
        <v>510</v>
      </c>
      <c r="F348" s="215" t="s">
        <v>511</v>
      </c>
      <c r="G348" s="216" t="s">
        <v>170</v>
      </c>
      <c r="H348" s="217">
        <v>10</v>
      </c>
      <c r="I348" s="218"/>
      <c r="J348" s="219">
        <f>ROUND(I348*H348,2)</f>
        <v>0</v>
      </c>
      <c r="K348" s="215" t="s">
        <v>150</v>
      </c>
      <c r="L348" s="45"/>
      <c r="M348" s="220" t="s">
        <v>1</v>
      </c>
      <c r="N348" s="221" t="s">
        <v>47</v>
      </c>
      <c r="O348" s="92"/>
      <c r="P348" s="222">
        <f>O348*H348</f>
        <v>0</v>
      </c>
      <c r="Q348" s="222">
        <v>0.001</v>
      </c>
      <c r="R348" s="222">
        <f>Q348*H348</f>
        <v>0.01</v>
      </c>
      <c r="S348" s="222">
        <v>0.00031</v>
      </c>
      <c r="T348" s="223">
        <f>S348*H348</f>
        <v>0.0030999999999999999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224" t="s">
        <v>248</v>
      </c>
      <c r="AT348" s="224" t="s">
        <v>146</v>
      </c>
      <c r="AU348" s="224" t="s">
        <v>91</v>
      </c>
      <c r="AY348" s="18" t="s">
        <v>141</v>
      </c>
      <c r="BE348" s="225">
        <f>IF(N348="základní",J348,0)</f>
        <v>0</v>
      </c>
      <c r="BF348" s="225">
        <f>IF(N348="snížená",J348,0)</f>
        <v>0</v>
      </c>
      <c r="BG348" s="225">
        <f>IF(N348="zákl. přenesená",J348,0)</f>
        <v>0</v>
      </c>
      <c r="BH348" s="225">
        <f>IF(N348="sníž. přenesená",J348,0)</f>
        <v>0</v>
      </c>
      <c r="BI348" s="225">
        <f>IF(N348="nulová",J348,0)</f>
        <v>0</v>
      </c>
      <c r="BJ348" s="18" t="s">
        <v>91</v>
      </c>
      <c r="BK348" s="225">
        <f>ROUND(I348*H348,2)</f>
        <v>0</v>
      </c>
      <c r="BL348" s="18" t="s">
        <v>248</v>
      </c>
      <c r="BM348" s="224" t="s">
        <v>512</v>
      </c>
    </row>
    <row r="349" s="13" customFormat="1">
      <c r="A349" s="13"/>
      <c r="B349" s="226"/>
      <c r="C349" s="227"/>
      <c r="D349" s="228" t="s">
        <v>153</v>
      </c>
      <c r="E349" s="229" t="s">
        <v>1</v>
      </c>
      <c r="F349" s="230" t="s">
        <v>513</v>
      </c>
      <c r="G349" s="227"/>
      <c r="H349" s="231">
        <v>10</v>
      </c>
      <c r="I349" s="232"/>
      <c r="J349" s="227"/>
      <c r="K349" s="227"/>
      <c r="L349" s="233"/>
      <c r="M349" s="234"/>
      <c r="N349" s="235"/>
      <c r="O349" s="235"/>
      <c r="P349" s="235"/>
      <c r="Q349" s="235"/>
      <c r="R349" s="235"/>
      <c r="S349" s="235"/>
      <c r="T349" s="236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7" t="s">
        <v>153</v>
      </c>
      <c r="AU349" s="237" t="s">
        <v>91</v>
      </c>
      <c r="AV349" s="13" t="s">
        <v>91</v>
      </c>
      <c r="AW349" s="13" t="s">
        <v>36</v>
      </c>
      <c r="AX349" s="13" t="s">
        <v>86</v>
      </c>
      <c r="AY349" s="237" t="s">
        <v>141</v>
      </c>
    </row>
    <row r="350" s="2" customFormat="1" ht="24.15" customHeight="1">
      <c r="A350" s="39"/>
      <c r="B350" s="40"/>
      <c r="C350" s="213" t="s">
        <v>514</v>
      </c>
      <c r="D350" s="213" t="s">
        <v>146</v>
      </c>
      <c r="E350" s="214" t="s">
        <v>515</v>
      </c>
      <c r="F350" s="215" t="s">
        <v>516</v>
      </c>
      <c r="G350" s="216" t="s">
        <v>170</v>
      </c>
      <c r="H350" s="217">
        <v>10</v>
      </c>
      <c r="I350" s="218"/>
      <c r="J350" s="219">
        <f>ROUND(I350*H350,2)</f>
        <v>0</v>
      </c>
      <c r="K350" s="215" t="s">
        <v>150</v>
      </c>
      <c r="L350" s="45"/>
      <c r="M350" s="220" t="s">
        <v>1</v>
      </c>
      <c r="N350" s="221" t="s">
        <v>47</v>
      </c>
      <c r="O350" s="92"/>
      <c r="P350" s="222">
        <f>O350*H350</f>
        <v>0</v>
      </c>
      <c r="Q350" s="222">
        <v>0</v>
      </c>
      <c r="R350" s="222">
        <f>Q350*H350</f>
        <v>0</v>
      </c>
      <c r="S350" s="222">
        <v>0</v>
      </c>
      <c r="T350" s="223">
        <f>S350*H350</f>
        <v>0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224" t="s">
        <v>248</v>
      </c>
      <c r="AT350" s="224" t="s">
        <v>146</v>
      </c>
      <c r="AU350" s="224" t="s">
        <v>91</v>
      </c>
      <c r="AY350" s="18" t="s">
        <v>141</v>
      </c>
      <c r="BE350" s="225">
        <f>IF(N350="základní",J350,0)</f>
        <v>0</v>
      </c>
      <c r="BF350" s="225">
        <f>IF(N350="snížená",J350,0)</f>
        <v>0</v>
      </c>
      <c r="BG350" s="225">
        <f>IF(N350="zákl. přenesená",J350,0)</f>
        <v>0</v>
      </c>
      <c r="BH350" s="225">
        <f>IF(N350="sníž. přenesená",J350,0)</f>
        <v>0</v>
      </c>
      <c r="BI350" s="225">
        <f>IF(N350="nulová",J350,0)</f>
        <v>0</v>
      </c>
      <c r="BJ350" s="18" t="s">
        <v>91</v>
      </c>
      <c r="BK350" s="225">
        <f>ROUND(I350*H350,2)</f>
        <v>0</v>
      </c>
      <c r="BL350" s="18" t="s">
        <v>248</v>
      </c>
      <c r="BM350" s="224" t="s">
        <v>517</v>
      </c>
    </row>
    <row r="351" s="2" customFormat="1" ht="24.15" customHeight="1">
      <c r="A351" s="39"/>
      <c r="B351" s="40"/>
      <c r="C351" s="213" t="s">
        <v>518</v>
      </c>
      <c r="D351" s="213" t="s">
        <v>146</v>
      </c>
      <c r="E351" s="214" t="s">
        <v>519</v>
      </c>
      <c r="F351" s="215" t="s">
        <v>520</v>
      </c>
      <c r="G351" s="216" t="s">
        <v>281</v>
      </c>
      <c r="H351" s="217">
        <v>3</v>
      </c>
      <c r="I351" s="218"/>
      <c r="J351" s="219">
        <f>ROUND(I351*H351,2)</f>
        <v>0</v>
      </c>
      <c r="K351" s="215" t="s">
        <v>150</v>
      </c>
      <c r="L351" s="45"/>
      <c r="M351" s="220" t="s">
        <v>1</v>
      </c>
      <c r="N351" s="221" t="s">
        <v>47</v>
      </c>
      <c r="O351" s="92"/>
      <c r="P351" s="222">
        <f>O351*H351</f>
        <v>0</v>
      </c>
      <c r="Q351" s="222">
        <v>1.0000000000000001E-05</v>
      </c>
      <c r="R351" s="222">
        <f>Q351*H351</f>
        <v>3.0000000000000004E-05</v>
      </c>
      <c r="S351" s="222">
        <v>0</v>
      </c>
      <c r="T351" s="223">
        <f>S351*H351</f>
        <v>0</v>
      </c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R351" s="224" t="s">
        <v>248</v>
      </c>
      <c r="AT351" s="224" t="s">
        <v>146</v>
      </c>
      <c r="AU351" s="224" t="s">
        <v>91</v>
      </c>
      <c r="AY351" s="18" t="s">
        <v>141</v>
      </c>
      <c r="BE351" s="225">
        <f>IF(N351="základní",J351,0)</f>
        <v>0</v>
      </c>
      <c r="BF351" s="225">
        <f>IF(N351="snížená",J351,0)</f>
        <v>0</v>
      </c>
      <c r="BG351" s="225">
        <f>IF(N351="zákl. přenesená",J351,0)</f>
        <v>0</v>
      </c>
      <c r="BH351" s="225">
        <f>IF(N351="sníž. přenesená",J351,0)</f>
        <v>0</v>
      </c>
      <c r="BI351" s="225">
        <f>IF(N351="nulová",J351,0)</f>
        <v>0</v>
      </c>
      <c r="BJ351" s="18" t="s">
        <v>91</v>
      </c>
      <c r="BK351" s="225">
        <f>ROUND(I351*H351,2)</f>
        <v>0</v>
      </c>
      <c r="BL351" s="18" t="s">
        <v>248</v>
      </c>
      <c r="BM351" s="224" t="s">
        <v>521</v>
      </c>
    </row>
    <row r="352" s="13" customFormat="1">
      <c r="A352" s="13"/>
      <c r="B352" s="226"/>
      <c r="C352" s="227"/>
      <c r="D352" s="228" t="s">
        <v>153</v>
      </c>
      <c r="E352" s="229" t="s">
        <v>1</v>
      </c>
      <c r="F352" s="230" t="s">
        <v>522</v>
      </c>
      <c r="G352" s="227"/>
      <c r="H352" s="231">
        <v>3</v>
      </c>
      <c r="I352" s="232"/>
      <c r="J352" s="227"/>
      <c r="K352" s="227"/>
      <c r="L352" s="233"/>
      <c r="M352" s="234"/>
      <c r="N352" s="235"/>
      <c r="O352" s="235"/>
      <c r="P352" s="235"/>
      <c r="Q352" s="235"/>
      <c r="R352" s="235"/>
      <c r="S352" s="235"/>
      <c r="T352" s="236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7" t="s">
        <v>153</v>
      </c>
      <c r="AU352" s="237" t="s">
        <v>91</v>
      </c>
      <c r="AV352" s="13" t="s">
        <v>91</v>
      </c>
      <c r="AW352" s="13" t="s">
        <v>36</v>
      </c>
      <c r="AX352" s="13" t="s">
        <v>86</v>
      </c>
      <c r="AY352" s="237" t="s">
        <v>141</v>
      </c>
    </row>
    <row r="353" s="2" customFormat="1" ht="24.15" customHeight="1">
      <c r="A353" s="39"/>
      <c r="B353" s="40"/>
      <c r="C353" s="213" t="s">
        <v>523</v>
      </c>
      <c r="D353" s="213" t="s">
        <v>146</v>
      </c>
      <c r="E353" s="214" t="s">
        <v>524</v>
      </c>
      <c r="F353" s="215" t="s">
        <v>525</v>
      </c>
      <c r="G353" s="216" t="s">
        <v>149</v>
      </c>
      <c r="H353" s="217">
        <v>5</v>
      </c>
      <c r="I353" s="218"/>
      <c r="J353" s="219">
        <f>ROUND(I353*H353,2)</f>
        <v>0</v>
      </c>
      <c r="K353" s="215" t="s">
        <v>150</v>
      </c>
      <c r="L353" s="45"/>
      <c r="M353" s="220" t="s">
        <v>1</v>
      </c>
      <c r="N353" s="221" t="s">
        <v>47</v>
      </c>
      <c r="O353" s="92"/>
      <c r="P353" s="222">
        <f>O353*H353</f>
        <v>0</v>
      </c>
      <c r="Q353" s="222">
        <v>0.00048000000000000001</v>
      </c>
      <c r="R353" s="222">
        <f>Q353*H353</f>
        <v>0.0024000000000000002</v>
      </c>
      <c r="S353" s="222">
        <v>0</v>
      </c>
      <c r="T353" s="223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24" t="s">
        <v>248</v>
      </c>
      <c r="AT353" s="224" t="s">
        <v>146</v>
      </c>
      <c r="AU353" s="224" t="s">
        <v>91</v>
      </c>
      <c r="AY353" s="18" t="s">
        <v>141</v>
      </c>
      <c r="BE353" s="225">
        <f>IF(N353="základní",J353,0)</f>
        <v>0</v>
      </c>
      <c r="BF353" s="225">
        <f>IF(N353="snížená",J353,0)</f>
        <v>0</v>
      </c>
      <c r="BG353" s="225">
        <f>IF(N353="zákl. přenesená",J353,0)</f>
        <v>0</v>
      </c>
      <c r="BH353" s="225">
        <f>IF(N353="sníž. přenesená",J353,0)</f>
        <v>0</v>
      </c>
      <c r="BI353" s="225">
        <f>IF(N353="nulová",J353,0)</f>
        <v>0</v>
      </c>
      <c r="BJ353" s="18" t="s">
        <v>91</v>
      </c>
      <c r="BK353" s="225">
        <f>ROUND(I353*H353,2)</f>
        <v>0</v>
      </c>
      <c r="BL353" s="18" t="s">
        <v>248</v>
      </c>
      <c r="BM353" s="224" t="s">
        <v>526</v>
      </c>
    </row>
    <row r="354" s="13" customFormat="1">
      <c r="A354" s="13"/>
      <c r="B354" s="226"/>
      <c r="C354" s="227"/>
      <c r="D354" s="228" t="s">
        <v>153</v>
      </c>
      <c r="E354" s="229" t="s">
        <v>1</v>
      </c>
      <c r="F354" s="230" t="s">
        <v>527</v>
      </c>
      <c r="G354" s="227"/>
      <c r="H354" s="231">
        <v>5</v>
      </c>
      <c r="I354" s="232"/>
      <c r="J354" s="227"/>
      <c r="K354" s="227"/>
      <c r="L354" s="233"/>
      <c r="M354" s="234"/>
      <c r="N354" s="235"/>
      <c r="O354" s="235"/>
      <c r="P354" s="235"/>
      <c r="Q354" s="235"/>
      <c r="R354" s="235"/>
      <c r="S354" s="235"/>
      <c r="T354" s="236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37" t="s">
        <v>153</v>
      </c>
      <c r="AU354" s="237" t="s">
        <v>91</v>
      </c>
      <c r="AV354" s="13" t="s">
        <v>91</v>
      </c>
      <c r="AW354" s="13" t="s">
        <v>36</v>
      </c>
      <c r="AX354" s="13" t="s">
        <v>86</v>
      </c>
      <c r="AY354" s="237" t="s">
        <v>141</v>
      </c>
    </row>
    <row r="355" s="2" customFormat="1" ht="24.15" customHeight="1">
      <c r="A355" s="39"/>
      <c r="B355" s="40"/>
      <c r="C355" s="213" t="s">
        <v>528</v>
      </c>
      <c r="D355" s="213" t="s">
        <v>146</v>
      </c>
      <c r="E355" s="214" t="s">
        <v>529</v>
      </c>
      <c r="F355" s="215" t="s">
        <v>530</v>
      </c>
      <c r="G355" s="216" t="s">
        <v>170</v>
      </c>
      <c r="H355" s="217">
        <v>10</v>
      </c>
      <c r="I355" s="218"/>
      <c r="J355" s="219">
        <f>ROUND(I355*H355,2)</f>
        <v>0</v>
      </c>
      <c r="K355" s="215" t="s">
        <v>150</v>
      </c>
      <c r="L355" s="45"/>
      <c r="M355" s="220" t="s">
        <v>1</v>
      </c>
      <c r="N355" s="221" t="s">
        <v>47</v>
      </c>
      <c r="O355" s="92"/>
      <c r="P355" s="222">
        <f>O355*H355</f>
        <v>0</v>
      </c>
      <c r="Q355" s="222">
        <v>0.00020000000000000001</v>
      </c>
      <c r="R355" s="222">
        <f>Q355*H355</f>
        <v>0.002</v>
      </c>
      <c r="S355" s="222">
        <v>0</v>
      </c>
      <c r="T355" s="223">
        <f>S355*H355</f>
        <v>0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R355" s="224" t="s">
        <v>248</v>
      </c>
      <c r="AT355" s="224" t="s">
        <v>146</v>
      </c>
      <c r="AU355" s="224" t="s">
        <v>91</v>
      </c>
      <c r="AY355" s="18" t="s">
        <v>141</v>
      </c>
      <c r="BE355" s="225">
        <f>IF(N355="základní",J355,0)</f>
        <v>0</v>
      </c>
      <c r="BF355" s="225">
        <f>IF(N355="snížená",J355,0)</f>
        <v>0</v>
      </c>
      <c r="BG355" s="225">
        <f>IF(N355="zákl. přenesená",J355,0)</f>
        <v>0</v>
      </c>
      <c r="BH355" s="225">
        <f>IF(N355="sníž. přenesená",J355,0)</f>
        <v>0</v>
      </c>
      <c r="BI355" s="225">
        <f>IF(N355="nulová",J355,0)</f>
        <v>0</v>
      </c>
      <c r="BJ355" s="18" t="s">
        <v>91</v>
      </c>
      <c r="BK355" s="225">
        <f>ROUND(I355*H355,2)</f>
        <v>0</v>
      </c>
      <c r="BL355" s="18" t="s">
        <v>248</v>
      </c>
      <c r="BM355" s="224" t="s">
        <v>531</v>
      </c>
    </row>
    <row r="356" s="2" customFormat="1" ht="24.15" customHeight="1">
      <c r="A356" s="39"/>
      <c r="B356" s="40"/>
      <c r="C356" s="213" t="s">
        <v>532</v>
      </c>
      <c r="D356" s="213" t="s">
        <v>146</v>
      </c>
      <c r="E356" s="214" t="s">
        <v>533</v>
      </c>
      <c r="F356" s="215" t="s">
        <v>534</v>
      </c>
      <c r="G356" s="216" t="s">
        <v>170</v>
      </c>
      <c r="H356" s="217">
        <v>10</v>
      </c>
      <c r="I356" s="218"/>
      <c r="J356" s="219">
        <f>ROUND(I356*H356,2)</f>
        <v>0</v>
      </c>
      <c r="K356" s="215" t="s">
        <v>150</v>
      </c>
      <c r="L356" s="45"/>
      <c r="M356" s="220" t="s">
        <v>1</v>
      </c>
      <c r="N356" s="221" t="s">
        <v>47</v>
      </c>
      <c r="O356" s="92"/>
      <c r="P356" s="222">
        <f>O356*H356</f>
        <v>0</v>
      </c>
      <c r="Q356" s="222">
        <v>0.00029</v>
      </c>
      <c r="R356" s="222">
        <f>Q356*H356</f>
        <v>0.0028999999999999998</v>
      </c>
      <c r="S356" s="222">
        <v>0</v>
      </c>
      <c r="T356" s="223">
        <f>S356*H356</f>
        <v>0</v>
      </c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R356" s="224" t="s">
        <v>248</v>
      </c>
      <c r="AT356" s="224" t="s">
        <v>146</v>
      </c>
      <c r="AU356" s="224" t="s">
        <v>91</v>
      </c>
      <c r="AY356" s="18" t="s">
        <v>141</v>
      </c>
      <c r="BE356" s="225">
        <f>IF(N356="základní",J356,0)</f>
        <v>0</v>
      </c>
      <c r="BF356" s="225">
        <f>IF(N356="snížená",J356,0)</f>
        <v>0</v>
      </c>
      <c r="BG356" s="225">
        <f>IF(N356="zákl. přenesená",J356,0)</f>
        <v>0</v>
      </c>
      <c r="BH356" s="225">
        <f>IF(N356="sníž. přenesená",J356,0)</f>
        <v>0</v>
      </c>
      <c r="BI356" s="225">
        <f>IF(N356="nulová",J356,0)</f>
        <v>0</v>
      </c>
      <c r="BJ356" s="18" t="s">
        <v>91</v>
      </c>
      <c r="BK356" s="225">
        <f>ROUND(I356*H356,2)</f>
        <v>0</v>
      </c>
      <c r="BL356" s="18" t="s">
        <v>248</v>
      </c>
      <c r="BM356" s="224" t="s">
        <v>535</v>
      </c>
    </row>
    <row r="357" s="12" customFormat="1" ht="25.92" customHeight="1">
      <c r="A357" s="12"/>
      <c r="B357" s="197"/>
      <c r="C357" s="198"/>
      <c r="D357" s="199" t="s">
        <v>80</v>
      </c>
      <c r="E357" s="200" t="s">
        <v>263</v>
      </c>
      <c r="F357" s="200" t="s">
        <v>536</v>
      </c>
      <c r="G357" s="198"/>
      <c r="H357" s="198"/>
      <c r="I357" s="201"/>
      <c r="J357" s="202">
        <f>BK357</f>
        <v>0</v>
      </c>
      <c r="K357" s="198"/>
      <c r="L357" s="203"/>
      <c r="M357" s="204"/>
      <c r="N357" s="205"/>
      <c r="O357" s="205"/>
      <c r="P357" s="206">
        <f>P358</f>
        <v>0</v>
      </c>
      <c r="Q357" s="205"/>
      <c r="R357" s="206">
        <f>R358</f>
        <v>0.44006000000000001</v>
      </c>
      <c r="S357" s="205"/>
      <c r="T357" s="207">
        <f>T358</f>
        <v>0</v>
      </c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R357" s="208" t="s">
        <v>151</v>
      </c>
      <c r="AT357" s="209" t="s">
        <v>80</v>
      </c>
      <c r="AU357" s="209" t="s">
        <v>81</v>
      </c>
      <c r="AY357" s="208" t="s">
        <v>141</v>
      </c>
      <c r="BK357" s="210">
        <f>BK358</f>
        <v>0</v>
      </c>
    </row>
    <row r="358" s="12" customFormat="1" ht="22.8" customHeight="1">
      <c r="A358" s="12"/>
      <c r="B358" s="197"/>
      <c r="C358" s="198"/>
      <c r="D358" s="199" t="s">
        <v>80</v>
      </c>
      <c r="E358" s="211" t="s">
        <v>537</v>
      </c>
      <c r="F358" s="211" t="s">
        <v>538</v>
      </c>
      <c r="G358" s="198"/>
      <c r="H358" s="198"/>
      <c r="I358" s="201"/>
      <c r="J358" s="212">
        <f>BK358</f>
        <v>0</v>
      </c>
      <c r="K358" s="198"/>
      <c r="L358" s="203"/>
      <c r="M358" s="204"/>
      <c r="N358" s="205"/>
      <c r="O358" s="205"/>
      <c r="P358" s="206">
        <f>SUM(P359:P383)</f>
        <v>0</v>
      </c>
      <c r="Q358" s="205"/>
      <c r="R358" s="206">
        <f>SUM(R359:R383)</f>
        <v>0.44006000000000001</v>
      </c>
      <c r="S358" s="205"/>
      <c r="T358" s="207">
        <f>SUM(T359:T383)</f>
        <v>0</v>
      </c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R358" s="208" t="s">
        <v>151</v>
      </c>
      <c r="AT358" s="209" t="s">
        <v>80</v>
      </c>
      <c r="AU358" s="209" t="s">
        <v>86</v>
      </c>
      <c r="AY358" s="208" t="s">
        <v>141</v>
      </c>
      <c r="BK358" s="210">
        <f>SUM(BK359:BK383)</f>
        <v>0</v>
      </c>
    </row>
    <row r="359" s="2" customFormat="1" ht="24.15" customHeight="1">
      <c r="A359" s="39"/>
      <c r="B359" s="40"/>
      <c r="C359" s="213" t="s">
        <v>539</v>
      </c>
      <c r="D359" s="213" t="s">
        <v>146</v>
      </c>
      <c r="E359" s="214" t="s">
        <v>540</v>
      </c>
      <c r="F359" s="215" t="s">
        <v>541</v>
      </c>
      <c r="G359" s="216" t="s">
        <v>281</v>
      </c>
      <c r="H359" s="217">
        <v>118.5</v>
      </c>
      <c r="I359" s="218"/>
      <c r="J359" s="219">
        <f>ROUND(I359*H359,2)</f>
        <v>0</v>
      </c>
      <c r="K359" s="215" t="s">
        <v>1</v>
      </c>
      <c r="L359" s="45"/>
      <c r="M359" s="220" t="s">
        <v>1</v>
      </c>
      <c r="N359" s="221" t="s">
        <v>47</v>
      </c>
      <c r="O359" s="92"/>
      <c r="P359" s="222">
        <f>O359*H359</f>
        <v>0</v>
      </c>
      <c r="Q359" s="222">
        <v>0</v>
      </c>
      <c r="R359" s="222">
        <f>Q359*H359</f>
        <v>0</v>
      </c>
      <c r="S359" s="222">
        <v>0</v>
      </c>
      <c r="T359" s="223">
        <f>S359*H359</f>
        <v>0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R359" s="224" t="s">
        <v>542</v>
      </c>
      <c r="AT359" s="224" t="s">
        <v>146</v>
      </c>
      <c r="AU359" s="224" t="s">
        <v>91</v>
      </c>
      <c r="AY359" s="18" t="s">
        <v>141</v>
      </c>
      <c r="BE359" s="225">
        <f>IF(N359="základní",J359,0)</f>
        <v>0</v>
      </c>
      <c r="BF359" s="225">
        <f>IF(N359="snížená",J359,0)</f>
        <v>0</v>
      </c>
      <c r="BG359" s="225">
        <f>IF(N359="zákl. přenesená",J359,0)</f>
        <v>0</v>
      </c>
      <c r="BH359" s="225">
        <f>IF(N359="sníž. přenesená",J359,0)</f>
        <v>0</v>
      </c>
      <c r="BI359" s="225">
        <f>IF(N359="nulová",J359,0)</f>
        <v>0</v>
      </c>
      <c r="BJ359" s="18" t="s">
        <v>91</v>
      </c>
      <c r="BK359" s="225">
        <f>ROUND(I359*H359,2)</f>
        <v>0</v>
      </c>
      <c r="BL359" s="18" t="s">
        <v>542</v>
      </c>
      <c r="BM359" s="224" t="s">
        <v>543</v>
      </c>
    </row>
    <row r="360" s="2" customFormat="1" ht="24.15" customHeight="1">
      <c r="A360" s="39"/>
      <c r="B360" s="40"/>
      <c r="C360" s="213" t="s">
        <v>544</v>
      </c>
      <c r="D360" s="213" t="s">
        <v>146</v>
      </c>
      <c r="E360" s="214" t="s">
        <v>545</v>
      </c>
      <c r="F360" s="215" t="s">
        <v>546</v>
      </c>
      <c r="G360" s="216" t="s">
        <v>281</v>
      </c>
      <c r="H360" s="217">
        <v>118.5</v>
      </c>
      <c r="I360" s="218"/>
      <c r="J360" s="219">
        <f>ROUND(I360*H360,2)</f>
        <v>0</v>
      </c>
      <c r="K360" s="215" t="s">
        <v>150</v>
      </c>
      <c r="L360" s="45"/>
      <c r="M360" s="220" t="s">
        <v>1</v>
      </c>
      <c r="N360" s="221" t="s">
        <v>47</v>
      </c>
      <c r="O360" s="92"/>
      <c r="P360" s="222">
        <f>O360*H360</f>
        <v>0</v>
      </c>
      <c r="Q360" s="222">
        <v>0</v>
      </c>
      <c r="R360" s="222">
        <f>Q360*H360</f>
        <v>0</v>
      </c>
      <c r="S360" s="222">
        <v>0</v>
      </c>
      <c r="T360" s="223">
        <f>S360*H360</f>
        <v>0</v>
      </c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R360" s="224" t="s">
        <v>542</v>
      </c>
      <c r="AT360" s="224" t="s">
        <v>146</v>
      </c>
      <c r="AU360" s="224" t="s">
        <v>91</v>
      </c>
      <c r="AY360" s="18" t="s">
        <v>141</v>
      </c>
      <c r="BE360" s="225">
        <f>IF(N360="základní",J360,0)</f>
        <v>0</v>
      </c>
      <c r="BF360" s="225">
        <f>IF(N360="snížená",J360,0)</f>
        <v>0</v>
      </c>
      <c r="BG360" s="225">
        <f>IF(N360="zákl. přenesená",J360,0)</f>
        <v>0</v>
      </c>
      <c r="BH360" s="225">
        <f>IF(N360="sníž. přenesená",J360,0)</f>
        <v>0</v>
      </c>
      <c r="BI360" s="225">
        <f>IF(N360="nulová",J360,0)</f>
        <v>0</v>
      </c>
      <c r="BJ360" s="18" t="s">
        <v>91</v>
      </c>
      <c r="BK360" s="225">
        <f>ROUND(I360*H360,2)</f>
        <v>0</v>
      </c>
      <c r="BL360" s="18" t="s">
        <v>542</v>
      </c>
      <c r="BM360" s="224" t="s">
        <v>547</v>
      </c>
    </row>
    <row r="361" s="2" customFormat="1" ht="16.5" customHeight="1">
      <c r="A361" s="39"/>
      <c r="B361" s="40"/>
      <c r="C361" s="253" t="s">
        <v>548</v>
      </c>
      <c r="D361" s="253" t="s">
        <v>263</v>
      </c>
      <c r="E361" s="254" t="s">
        <v>549</v>
      </c>
      <c r="F361" s="255" t="s">
        <v>550</v>
      </c>
      <c r="G361" s="256" t="s">
        <v>504</v>
      </c>
      <c r="H361" s="257">
        <v>16</v>
      </c>
      <c r="I361" s="258"/>
      <c r="J361" s="259">
        <f>ROUND(I361*H361,2)</f>
        <v>0</v>
      </c>
      <c r="K361" s="255" t="s">
        <v>150</v>
      </c>
      <c r="L361" s="260"/>
      <c r="M361" s="261" t="s">
        <v>1</v>
      </c>
      <c r="N361" s="262" t="s">
        <v>47</v>
      </c>
      <c r="O361" s="92"/>
      <c r="P361" s="222">
        <f>O361*H361</f>
        <v>0</v>
      </c>
      <c r="Q361" s="222">
        <v>0.001</v>
      </c>
      <c r="R361" s="222">
        <f>Q361*H361</f>
        <v>0.016</v>
      </c>
      <c r="S361" s="222">
        <v>0</v>
      </c>
      <c r="T361" s="223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24" t="s">
        <v>551</v>
      </c>
      <c r="AT361" s="224" t="s">
        <v>263</v>
      </c>
      <c r="AU361" s="224" t="s">
        <v>91</v>
      </c>
      <c r="AY361" s="18" t="s">
        <v>141</v>
      </c>
      <c r="BE361" s="225">
        <f>IF(N361="základní",J361,0)</f>
        <v>0</v>
      </c>
      <c r="BF361" s="225">
        <f>IF(N361="snížená",J361,0)</f>
        <v>0</v>
      </c>
      <c r="BG361" s="225">
        <f>IF(N361="zákl. přenesená",J361,0)</f>
        <v>0</v>
      </c>
      <c r="BH361" s="225">
        <f>IF(N361="sníž. přenesená",J361,0)</f>
        <v>0</v>
      </c>
      <c r="BI361" s="225">
        <f>IF(N361="nulová",J361,0)</f>
        <v>0</v>
      </c>
      <c r="BJ361" s="18" t="s">
        <v>91</v>
      </c>
      <c r="BK361" s="225">
        <f>ROUND(I361*H361,2)</f>
        <v>0</v>
      </c>
      <c r="BL361" s="18" t="s">
        <v>551</v>
      </c>
      <c r="BM361" s="224" t="s">
        <v>552</v>
      </c>
    </row>
    <row r="362" s="2" customFormat="1" ht="33" customHeight="1">
      <c r="A362" s="39"/>
      <c r="B362" s="40"/>
      <c r="C362" s="253" t="s">
        <v>553</v>
      </c>
      <c r="D362" s="253" t="s">
        <v>263</v>
      </c>
      <c r="E362" s="254" t="s">
        <v>554</v>
      </c>
      <c r="F362" s="255" t="s">
        <v>555</v>
      </c>
      <c r="G362" s="256" t="s">
        <v>149</v>
      </c>
      <c r="H362" s="257">
        <v>98</v>
      </c>
      <c r="I362" s="258"/>
      <c r="J362" s="259">
        <f>ROUND(I362*H362,2)</f>
        <v>0</v>
      </c>
      <c r="K362" s="255" t="s">
        <v>150</v>
      </c>
      <c r="L362" s="260"/>
      <c r="M362" s="261" t="s">
        <v>1</v>
      </c>
      <c r="N362" s="262" t="s">
        <v>47</v>
      </c>
      <c r="O362" s="92"/>
      <c r="P362" s="222">
        <f>O362*H362</f>
        <v>0</v>
      </c>
      <c r="Q362" s="222">
        <v>0.001</v>
      </c>
      <c r="R362" s="222">
        <f>Q362*H362</f>
        <v>0.098000000000000004</v>
      </c>
      <c r="S362" s="222">
        <v>0</v>
      </c>
      <c r="T362" s="223">
        <f>S362*H362</f>
        <v>0</v>
      </c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R362" s="224" t="s">
        <v>551</v>
      </c>
      <c r="AT362" s="224" t="s">
        <v>263</v>
      </c>
      <c r="AU362" s="224" t="s">
        <v>91</v>
      </c>
      <c r="AY362" s="18" t="s">
        <v>141</v>
      </c>
      <c r="BE362" s="225">
        <f>IF(N362="základní",J362,0)</f>
        <v>0</v>
      </c>
      <c r="BF362" s="225">
        <f>IF(N362="snížená",J362,0)</f>
        <v>0</v>
      </c>
      <c r="BG362" s="225">
        <f>IF(N362="zákl. přenesená",J362,0)</f>
        <v>0</v>
      </c>
      <c r="BH362" s="225">
        <f>IF(N362="sníž. přenesená",J362,0)</f>
        <v>0</v>
      </c>
      <c r="BI362" s="225">
        <f>IF(N362="nulová",J362,0)</f>
        <v>0</v>
      </c>
      <c r="BJ362" s="18" t="s">
        <v>91</v>
      </c>
      <c r="BK362" s="225">
        <f>ROUND(I362*H362,2)</f>
        <v>0</v>
      </c>
      <c r="BL362" s="18" t="s">
        <v>551</v>
      </c>
      <c r="BM362" s="224" t="s">
        <v>556</v>
      </c>
    </row>
    <row r="363" s="13" customFormat="1">
      <c r="A363" s="13"/>
      <c r="B363" s="226"/>
      <c r="C363" s="227"/>
      <c r="D363" s="228" t="s">
        <v>153</v>
      </c>
      <c r="E363" s="229" t="s">
        <v>1</v>
      </c>
      <c r="F363" s="230" t="s">
        <v>557</v>
      </c>
      <c r="G363" s="227"/>
      <c r="H363" s="231">
        <v>98</v>
      </c>
      <c r="I363" s="232"/>
      <c r="J363" s="227"/>
      <c r="K363" s="227"/>
      <c r="L363" s="233"/>
      <c r="M363" s="234"/>
      <c r="N363" s="235"/>
      <c r="O363" s="235"/>
      <c r="P363" s="235"/>
      <c r="Q363" s="235"/>
      <c r="R363" s="235"/>
      <c r="S363" s="235"/>
      <c r="T363" s="236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37" t="s">
        <v>153</v>
      </c>
      <c r="AU363" s="237" t="s">
        <v>91</v>
      </c>
      <c r="AV363" s="13" t="s">
        <v>91</v>
      </c>
      <c r="AW363" s="13" t="s">
        <v>36</v>
      </c>
      <c r="AX363" s="13" t="s">
        <v>86</v>
      </c>
      <c r="AY363" s="237" t="s">
        <v>141</v>
      </c>
    </row>
    <row r="364" s="2" customFormat="1" ht="24.15" customHeight="1">
      <c r="A364" s="39"/>
      <c r="B364" s="40"/>
      <c r="C364" s="213" t="s">
        <v>558</v>
      </c>
      <c r="D364" s="213" t="s">
        <v>146</v>
      </c>
      <c r="E364" s="214" t="s">
        <v>559</v>
      </c>
      <c r="F364" s="215" t="s">
        <v>560</v>
      </c>
      <c r="G364" s="216" t="s">
        <v>149</v>
      </c>
      <c r="H364" s="217">
        <v>2</v>
      </c>
      <c r="I364" s="218"/>
      <c r="J364" s="219">
        <f>ROUND(I364*H364,2)</f>
        <v>0</v>
      </c>
      <c r="K364" s="215" t="s">
        <v>150</v>
      </c>
      <c r="L364" s="45"/>
      <c r="M364" s="220" t="s">
        <v>1</v>
      </c>
      <c r="N364" s="221" t="s">
        <v>47</v>
      </c>
      <c r="O364" s="92"/>
      <c r="P364" s="222">
        <f>O364*H364</f>
        <v>0</v>
      </c>
      <c r="Q364" s="222">
        <v>0</v>
      </c>
      <c r="R364" s="222">
        <f>Q364*H364</f>
        <v>0</v>
      </c>
      <c r="S364" s="222">
        <v>0</v>
      </c>
      <c r="T364" s="223">
        <f>S364*H364</f>
        <v>0</v>
      </c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R364" s="224" t="s">
        <v>542</v>
      </c>
      <c r="AT364" s="224" t="s">
        <v>146</v>
      </c>
      <c r="AU364" s="224" t="s">
        <v>91</v>
      </c>
      <c r="AY364" s="18" t="s">
        <v>141</v>
      </c>
      <c r="BE364" s="225">
        <f>IF(N364="základní",J364,0)</f>
        <v>0</v>
      </c>
      <c r="BF364" s="225">
        <f>IF(N364="snížená",J364,0)</f>
        <v>0</v>
      </c>
      <c r="BG364" s="225">
        <f>IF(N364="zákl. přenesená",J364,0)</f>
        <v>0</v>
      </c>
      <c r="BH364" s="225">
        <f>IF(N364="sníž. přenesená",J364,0)</f>
        <v>0</v>
      </c>
      <c r="BI364" s="225">
        <f>IF(N364="nulová",J364,0)</f>
        <v>0</v>
      </c>
      <c r="BJ364" s="18" t="s">
        <v>91</v>
      </c>
      <c r="BK364" s="225">
        <f>ROUND(I364*H364,2)</f>
        <v>0</v>
      </c>
      <c r="BL364" s="18" t="s">
        <v>542</v>
      </c>
      <c r="BM364" s="224" t="s">
        <v>561</v>
      </c>
    </row>
    <row r="365" s="2" customFormat="1" ht="16.5" customHeight="1">
      <c r="A365" s="39"/>
      <c r="B365" s="40"/>
      <c r="C365" s="253" t="s">
        <v>562</v>
      </c>
      <c r="D365" s="253" t="s">
        <v>263</v>
      </c>
      <c r="E365" s="254" t="s">
        <v>563</v>
      </c>
      <c r="F365" s="255" t="s">
        <v>564</v>
      </c>
      <c r="G365" s="256" t="s">
        <v>149</v>
      </c>
      <c r="H365" s="257">
        <v>2</v>
      </c>
      <c r="I365" s="258"/>
      <c r="J365" s="259">
        <f>ROUND(I365*H365,2)</f>
        <v>0</v>
      </c>
      <c r="K365" s="255" t="s">
        <v>1</v>
      </c>
      <c r="L365" s="260"/>
      <c r="M365" s="261" t="s">
        <v>1</v>
      </c>
      <c r="N365" s="262" t="s">
        <v>47</v>
      </c>
      <c r="O365" s="92"/>
      <c r="P365" s="222">
        <f>O365*H365</f>
        <v>0</v>
      </c>
      <c r="Q365" s="222">
        <v>0.0041000000000000003</v>
      </c>
      <c r="R365" s="222">
        <f>Q365*H365</f>
        <v>0.0082000000000000007</v>
      </c>
      <c r="S365" s="222">
        <v>0</v>
      </c>
      <c r="T365" s="223">
        <f>S365*H365</f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224" t="s">
        <v>551</v>
      </c>
      <c r="AT365" s="224" t="s">
        <v>263</v>
      </c>
      <c r="AU365" s="224" t="s">
        <v>91</v>
      </c>
      <c r="AY365" s="18" t="s">
        <v>141</v>
      </c>
      <c r="BE365" s="225">
        <f>IF(N365="základní",J365,0)</f>
        <v>0</v>
      </c>
      <c r="BF365" s="225">
        <f>IF(N365="snížená",J365,0)</f>
        <v>0</v>
      </c>
      <c r="BG365" s="225">
        <f>IF(N365="zákl. přenesená",J365,0)</f>
        <v>0</v>
      </c>
      <c r="BH365" s="225">
        <f>IF(N365="sníž. přenesená",J365,0)</f>
        <v>0</v>
      </c>
      <c r="BI365" s="225">
        <f>IF(N365="nulová",J365,0)</f>
        <v>0</v>
      </c>
      <c r="BJ365" s="18" t="s">
        <v>91</v>
      </c>
      <c r="BK365" s="225">
        <f>ROUND(I365*H365,2)</f>
        <v>0</v>
      </c>
      <c r="BL365" s="18" t="s">
        <v>551</v>
      </c>
      <c r="BM365" s="224" t="s">
        <v>565</v>
      </c>
    </row>
    <row r="366" s="2" customFormat="1" ht="21.75" customHeight="1">
      <c r="A366" s="39"/>
      <c r="B366" s="40"/>
      <c r="C366" s="253" t="s">
        <v>566</v>
      </c>
      <c r="D366" s="253" t="s">
        <v>263</v>
      </c>
      <c r="E366" s="254" t="s">
        <v>567</v>
      </c>
      <c r="F366" s="255" t="s">
        <v>568</v>
      </c>
      <c r="G366" s="256" t="s">
        <v>149</v>
      </c>
      <c r="H366" s="257">
        <v>2</v>
      </c>
      <c r="I366" s="258"/>
      <c r="J366" s="259">
        <f>ROUND(I366*H366,2)</f>
        <v>0</v>
      </c>
      <c r="K366" s="255" t="s">
        <v>1</v>
      </c>
      <c r="L366" s="260"/>
      <c r="M366" s="261" t="s">
        <v>1</v>
      </c>
      <c r="N366" s="262" t="s">
        <v>47</v>
      </c>
      <c r="O366" s="92"/>
      <c r="P366" s="222">
        <f>O366*H366</f>
        <v>0</v>
      </c>
      <c r="Q366" s="222">
        <v>0.14099999999999999</v>
      </c>
      <c r="R366" s="222">
        <f>Q366*H366</f>
        <v>0.28199999999999997</v>
      </c>
      <c r="S366" s="222">
        <v>0</v>
      </c>
      <c r="T366" s="223">
        <f>S366*H366</f>
        <v>0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R366" s="224" t="s">
        <v>551</v>
      </c>
      <c r="AT366" s="224" t="s">
        <v>263</v>
      </c>
      <c r="AU366" s="224" t="s">
        <v>91</v>
      </c>
      <c r="AY366" s="18" t="s">
        <v>141</v>
      </c>
      <c r="BE366" s="225">
        <f>IF(N366="základní",J366,0)</f>
        <v>0</v>
      </c>
      <c r="BF366" s="225">
        <f>IF(N366="snížená",J366,0)</f>
        <v>0</v>
      </c>
      <c r="BG366" s="225">
        <f>IF(N366="zákl. přenesená",J366,0)</f>
        <v>0</v>
      </c>
      <c r="BH366" s="225">
        <f>IF(N366="sníž. přenesená",J366,0)</f>
        <v>0</v>
      </c>
      <c r="BI366" s="225">
        <f>IF(N366="nulová",J366,0)</f>
        <v>0</v>
      </c>
      <c r="BJ366" s="18" t="s">
        <v>91</v>
      </c>
      <c r="BK366" s="225">
        <f>ROUND(I366*H366,2)</f>
        <v>0</v>
      </c>
      <c r="BL366" s="18" t="s">
        <v>551</v>
      </c>
      <c r="BM366" s="224" t="s">
        <v>569</v>
      </c>
    </row>
    <row r="367" s="2" customFormat="1" ht="24.15" customHeight="1">
      <c r="A367" s="39"/>
      <c r="B367" s="40"/>
      <c r="C367" s="213" t="s">
        <v>570</v>
      </c>
      <c r="D367" s="213" t="s">
        <v>146</v>
      </c>
      <c r="E367" s="214" t="s">
        <v>559</v>
      </c>
      <c r="F367" s="215" t="s">
        <v>560</v>
      </c>
      <c r="G367" s="216" t="s">
        <v>149</v>
      </c>
      <c r="H367" s="217">
        <v>4</v>
      </c>
      <c r="I367" s="218"/>
      <c r="J367" s="219">
        <f>ROUND(I367*H367,2)</f>
        <v>0</v>
      </c>
      <c r="K367" s="215" t="s">
        <v>150</v>
      </c>
      <c r="L367" s="45"/>
      <c r="M367" s="220" t="s">
        <v>1</v>
      </c>
      <c r="N367" s="221" t="s">
        <v>47</v>
      </c>
      <c r="O367" s="92"/>
      <c r="P367" s="222">
        <f>O367*H367</f>
        <v>0</v>
      </c>
      <c r="Q367" s="222">
        <v>0</v>
      </c>
      <c r="R367" s="222">
        <f>Q367*H367</f>
        <v>0</v>
      </c>
      <c r="S367" s="222">
        <v>0</v>
      </c>
      <c r="T367" s="223">
        <f>S367*H367</f>
        <v>0</v>
      </c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R367" s="224" t="s">
        <v>542</v>
      </c>
      <c r="AT367" s="224" t="s">
        <v>146</v>
      </c>
      <c r="AU367" s="224" t="s">
        <v>91</v>
      </c>
      <c r="AY367" s="18" t="s">
        <v>141</v>
      </c>
      <c r="BE367" s="225">
        <f>IF(N367="základní",J367,0)</f>
        <v>0</v>
      </c>
      <c r="BF367" s="225">
        <f>IF(N367="snížená",J367,0)</f>
        <v>0</v>
      </c>
      <c r="BG367" s="225">
        <f>IF(N367="zákl. přenesená",J367,0)</f>
        <v>0</v>
      </c>
      <c r="BH367" s="225">
        <f>IF(N367="sníž. přenesená",J367,0)</f>
        <v>0</v>
      </c>
      <c r="BI367" s="225">
        <f>IF(N367="nulová",J367,0)</f>
        <v>0</v>
      </c>
      <c r="BJ367" s="18" t="s">
        <v>91</v>
      </c>
      <c r="BK367" s="225">
        <f>ROUND(I367*H367,2)</f>
        <v>0</v>
      </c>
      <c r="BL367" s="18" t="s">
        <v>542</v>
      </c>
      <c r="BM367" s="224" t="s">
        <v>571</v>
      </c>
    </row>
    <row r="368" s="2" customFormat="1" ht="16.5" customHeight="1">
      <c r="A368" s="39"/>
      <c r="B368" s="40"/>
      <c r="C368" s="253" t="s">
        <v>572</v>
      </c>
      <c r="D368" s="253" t="s">
        <v>263</v>
      </c>
      <c r="E368" s="254" t="s">
        <v>573</v>
      </c>
      <c r="F368" s="255" t="s">
        <v>574</v>
      </c>
      <c r="G368" s="256" t="s">
        <v>149</v>
      </c>
      <c r="H368" s="257">
        <v>4</v>
      </c>
      <c r="I368" s="258"/>
      <c r="J368" s="259">
        <f>ROUND(I368*H368,2)</f>
        <v>0</v>
      </c>
      <c r="K368" s="255" t="s">
        <v>150</v>
      </c>
      <c r="L368" s="260"/>
      <c r="M368" s="261" t="s">
        <v>1</v>
      </c>
      <c r="N368" s="262" t="s">
        <v>47</v>
      </c>
      <c r="O368" s="92"/>
      <c r="P368" s="222">
        <f>O368*H368</f>
        <v>0</v>
      </c>
      <c r="Q368" s="222">
        <v>0.0041000000000000003</v>
      </c>
      <c r="R368" s="222">
        <f>Q368*H368</f>
        <v>0.016400000000000001</v>
      </c>
      <c r="S368" s="222">
        <v>0</v>
      </c>
      <c r="T368" s="223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224" t="s">
        <v>551</v>
      </c>
      <c r="AT368" s="224" t="s">
        <v>263</v>
      </c>
      <c r="AU368" s="224" t="s">
        <v>91</v>
      </c>
      <c r="AY368" s="18" t="s">
        <v>141</v>
      </c>
      <c r="BE368" s="225">
        <f>IF(N368="základní",J368,0)</f>
        <v>0</v>
      </c>
      <c r="BF368" s="225">
        <f>IF(N368="snížená",J368,0)</f>
        <v>0</v>
      </c>
      <c r="BG368" s="225">
        <f>IF(N368="zákl. přenesená",J368,0)</f>
        <v>0</v>
      </c>
      <c r="BH368" s="225">
        <f>IF(N368="sníž. přenesená",J368,0)</f>
        <v>0</v>
      </c>
      <c r="BI368" s="225">
        <f>IF(N368="nulová",J368,0)</f>
        <v>0</v>
      </c>
      <c r="BJ368" s="18" t="s">
        <v>91</v>
      </c>
      <c r="BK368" s="225">
        <f>ROUND(I368*H368,2)</f>
        <v>0</v>
      </c>
      <c r="BL368" s="18" t="s">
        <v>551</v>
      </c>
      <c r="BM368" s="224" t="s">
        <v>575</v>
      </c>
    </row>
    <row r="369" s="2" customFormat="1" ht="16.5" customHeight="1">
      <c r="A369" s="39"/>
      <c r="B369" s="40"/>
      <c r="C369" s="213" t="s">
        <v>576</v>
      </c>
      <c r="D369" s="213" t="s">
        <v>146</v>
      </c>
      <c r="E369" s="214" t="s">
        <v>577</v>
      </c>
      <c r="F369" s="215" t="s">
        <v>578</v>
      </c>
      <c r="G369" s="216" t="s">
        <v>149</v>
      </c>
      <c r="H369" s="217">
        <v>33</v>
      </c>
      <c r="I369" s="218"/>
      <c r="J369" s="219">
        <f>ROUND(I369*H369,2)</f>
        <v>0</v>
      </c>
      <c r="K369" s="215" t="s">
        <v>150</v>
      </c>
      <c r="L369" s="45"/>
      <c r="M369" s="220" t="s">
        <v>1</v>
      </c>
      <c r="N369" s="221" t="s">
        <v>47</v>
      </c>
      <c r="O369" s="92"/>
      <c r="P369" s="222">
        <f>O369*H369</f>
        <v>0</v>
      </c>
      <c r="Q369" s="222">
        <v>0</v>
      </c>
      <c r="R369" s="222">
        <f>Q369*H369</f>
        <v>0</v>
      </c>
      <c r="S369" s="222">
        <v>0</v>
      </c>
      <c r="T369" s="223">
        <f>S369*H369</f>
        <v>0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R369" s="224" t="s">
        <v>542</v>
      </c>
      <c r="AT369" s="224" t="s">
        <v>146</v>
      </c>
      <c r="AU369" s="224" t="s">
        <v>91</v>
      </c>
      <c r="AY369" s="18" t="s">
        <v>141</v>
      </c>
      <c r="BE369" s="225">
        <f>IF(N369="základní",J369,0)</f>
        <v>0</v>
      </c>
      <c r="BF369" s="225">
        <f>IF(N369="snížená",J369,0)</f>
        <v>0</v>
      </c>
      <c r="BG369" s="225">
        <f>IF(N369="zákl. přenesená",J369,0)</f>
        <v>0</v>
      </c>
      <c r="BH369" s="225">
        <f>IF(N369="sníž. přenesená",J369,0)</f>
        <v>0</v>
      </c>
      <c r="BI369" s="225">
        <f>IF(N369="nulová",J369,0)</f>
        <v>0</v>
      </c>
      <c r="BJ369" s="18" t="s">
        <v>91</v>
      </c>
      <c r="BK369" s="225">
        <f>ROUND(I369*H369,2)</f>
        <v>0</v>
      </c>
      <c r="BL369" s="18" t="s">
        <v>542</v>
      </c>
      <c r="BM369" s="224" t="s">
        <v>579</v>
      </c>
    </row>
    <row r="370" s="2" customFormat="1" ht="16.5" customHeight="1">
      <c r="A370" s="39"/>
      <c r="B370" s="40"/>
      <c r="C370" s="253" t="s">
        <v>580</v>
      </c>
      <c r="D370" s="253" t="s">
        <v>263</v>
      </c>
      <c r="E370" s="254" t="s">
        <v>581</v>
      </c>
      <c r="F370" s="255" t="s">
        <v>582</v>
      </c>
      <c r="G370" s="256" t="s">
        <v>149</v>
      </c>
      <c r="H370" s="257">
        <v>30</v>
      </c>
      <c r="I370" s="258"/>
      <c r="J370" s="259">
        <f>ROUND(I370*H370,2)</f>
        <v>0</v>
      </c>
      <c r="K370" s="255" t="s">
        <v>150</v>
      </c>
      <c r="L370" s="260"/>
      <c r="M370" s="261" t="s">
        <v>1</v>
      </c>
      <c r="N370" s="262" t="s">
        <v>47</v>
      </c>
      <c r="O370" s="92"/>
      <c r="P370" s="222">
        <f>O370*H370</f>
        <v>0</v>
      </c>
      <c r="Q370" s="222">
        <v>0.00023000000000000001</v>
      </c>
      <c r="R370" s="222">
        <f>Q370*H370</f>
        <v>0.0068999999999999999</v>
      </c>
      <c r="S370" s="222">
        <v>0</v>
      </c>
      <c r="T370" s="223">
        <f>S370*H370</f>
        <v>0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R370" s="224" t="s">
        <v>551</v>
      </c>
      <c r="AT370" s="224" t="s">
        <v>263</v>
      </c>
      <c r="AU370" s="224" t="s">
        <v>91</v>
      </c>
      <c r="AY370" s="18" t="s">
        <v>141</v>
      </c>
      <c r="BE370" s="225">
        <f>IF(N370="základní",J370,0)</f>
        <v>0</v>
      </c>
      <c r="BF370" s="225">
        <f>IF(N370="snížená",J370,0)</f>
        <v>0</v>
      </c>
      <c r="BG370" s="225">
        <f>IF(N370="zákl. přenesená",J370,0)</f>
        <v>0</v>
      </c>
      <c r="BH370" s="225">
        <f>IF(N370="sníž. přenesená",J370,0)</f>
        <v>0</v>
      </c>
      <c r="BI370" s="225">
        <f>IF(N370="nulová",J370,0)</f>
        <v>0</v>
      </c>
      <c r="BJ370" s="18" t="s">
        <v>91</v>
      </c>
      <c r="BK370" s="225">
        <f>ROUND(I370*H370,2)</f>
        <v>0</v>
      </c>
      <c r="BL370" s="18" t="s">
        <v>551</v>
      </c>
      <c r="BM370" s="224" t="s">
        <v>583</v>
      </c>
    </row>
    <row r="371" s="13" customFormat="1">
      <c r="A371" s="13"/>
      <c r="B371" s="226"/>
      <c r="C371" s="227"/>
      <c r="D371" s="228" t="s">
        <v>153</v>
      </c>
      <c r="E371" s="229" t="s">
        <v>1</v>
      </c>
      <c r="F371" s="230" t="s">
        <v>584</v>
      </c>
      <c r="G371" s="227"/>
      <c r="H371" s="231">
        <v>30</v>
      </c>
      <c r="I371" s="232"/>
      <c r="J371" s="227"/>
      <c r="K371" s="227"/>
      <c r="L371" s="233"/>
      <c r="M371" s="234"/>
      <c r="N371" s="235"/>
      <c r="O371" s="235"/>
      <c r="P371" s="235"/>
      <c r="Q371" s="235"/>
      <c r="R371" s="235"/>
      <c r="S371" s="235"/>
      <c r="T371" s="236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7" t="s">
        <v>153</v>
      </c>
      <c r="AU371" s="237" t="s">
        <v>91</v>
      </c>
      <c r="AV371" s="13" t="s">
        <v>91</v>
      </c>
      <c r="AW371" s="13" t="s">
        <v>36</v>
      </c>
      <c r="AX371" s="13" t="s">
        <v>86</v>
      </c>
      <c r="AY371" s="237" t="s">
        <v>141</v>
      </c>
    </row>
    <row r="372" s="2" customFormat="1" ht="16.5" customHeight="1">
      <c r="A372" s="39"/>
      <c r="B372" s="40"/>
      <c r="C372" s="253" t="s">
        <v>585</v>
      </c>
      <c r="D372" s="253" t="s">
        <v>263</v>
      </c>
      <c r="E372" s="254" t="s">
        <v>586</v>
      </c>
      <c r="F372" s="255" t="s">
        <v>587</v>
      </c>
      <c r="G372" s="256" t="s">
        <v>149</v>
      </c>
      <c r="H372" s="257">
        <v>3</v>
      </c>
      <c r="I372" s="258"/>
      <c r="J372" s="259">
        <f>ROUND(I372*H372,2)</f>
        <v>0</v>
      </c>
      <c r="K372" s="255" t="s">
        <v>150</v>
      </c>
      <c r="L372" s="260"/>
      <c r="M372" s="261" t="s">
        <v>1</v>
      </c>
      <c r="N372" s="262" t="s">
        <v>47</v>
      </c>
      <c r="O372" s="92"/>
      <c r="P372" s="222">
        <f>O372*H372</f>
        <v>0</v>
      </c>
      <c r="Q372" s="222">
        <v>0.00016000000000000001</v>
      </c>
      <c r="R372" s="222">
        <f>Q372*H372</f>
        <v>0.00048000000000000007</v>
      </c>
      <c r="S372" s="222">
        <v>0</v>
      </c>
      <c r="T372" s="223">
        <f>S372*H372</f>
        <v>0</v>
      </c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R372" s="224" t="s">
        <v>266</v>
      </c>
      <c r="AT372" s="224" t="s">
        <v>263</v>
      </c>
      <c r="AU372" s="224" t="s">
        <v>91</v>
      </c>
      <c r="AY372" s="18" t="s">
        <v>141</v>
      </c>
      <c r="BE372" s="225">
        <f>IF(N372="základní",J372,0)</f>
        <v>0</v>
      </c>
      <c r="BF372" s="225">
        <f>IF(N372="snížená",J372,0)</f>
        <v>0</v>
      </c>
      <c r="BG372" s="225">
        <f>IF(N372="zákl. přenesená",J372,0)</f>
        <v>0</v>
      </c>
      <c r="BH372" s="225">
        <f>IF(N372="sníž. přenesená",J372,0)</f>
        <v>0</v>
      </c>
      <c r="BI372" s="225">
        <f>IF(N372="nulová",J372,0)</f>
        <v>0</v>
      </c>
      <c r="BJ372" s="18" t="s">
        <v>91</v>
      </c>
      <c r="BK372" s="225">
        <f>ROUND(I372*H372,2)</f>
        <v>0</v>
      </c>
      <c r="BL372" s="18" t="s">
        <v>248</v>
      </c>
      <c r="BM372" s="224" t="s">
        <v>588</v>
      </c>
    </row>
    <row r="373" s="2" customFormat="1" ht="21.75" customHeight="1">
      <c r="A373" s="39"/>
      <c r="B373" s="40"/>
      <c r="C373" s="213" t="s">
        <v>589</v>
      </c>
      <c r="D373" s="213" t="s">
        <v>146</v>
      </c>
      <c r="E373" s="214" t="s">
        <v>590</v>
      </c>
      <c r="F373" s="215" t="s">
        <v>591</v>
      </c>
      <c r="G373" s="216" t="s">
        <v>149</v>
      </c>
      <c r="H373" s="217">
        <v>8</v>
      </c>
      <c r="I373" s="218"/>
      <c r="J373" s="219">
        <f>ROUND(I373*H373,2)</f>
        <v>0</v>
      </c>
      <c r="K373" s="215" t="s">
        <v>1</v>
      </c>
      <c r="L373" s="45"/>
      <c r="M373" s="220" t="s">
        <v>1</v>
      </c>
      <c r="N373" s="221" t="s">
        <v>47</v>
      </c>
      <c r="O373" s="92"/>
      <c r="P373" s="222">
        <f>O373*H373</f>
        <v>0</v>
      </c>
      <c r="Q373" s="222">
        <v>0</v>
      </c>
      <c r="R373" s="222">
        <f>Q373*H373</f>
        <v>0</v>
      </c>
      <c r="S373" s="222">
        <v>0</v>
      </c>
      <c r="T373" s="223">
        <f>S373*H373</f>
        <v>0</v>
      </c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R373" s="224" t="s">
        <v>542</v>
      </c>
      <c r="AT373" s="224" t="s">
        <v>146</v>
      </c>
      <c r="AU373" s="224" t="s">
        <v>91</v>
      </c>
      <c r="AY373" s="18" t="s">
        <v>141</v>
      </c>
      <c r="BE373" s="225">
        <f>IF(N373="základní",J373,0)</f>
        <v>0</v>
      </c>
      <c r="BF373" s="225">
        <f>IF(N373="snížená",J373,0)</f>
        <v>0</v>
      </c>
      <c r="BG373" s="225">
        <f>IF(N373="zákl. přenesená",J373,0)</f>
        <v>0</v>
      </c>
      <c r="BH373" s="225">
        <f>IF(N373="sníž. přenesená",J373,0)</f>
        <v>0</v>
      </c>
      <c r="BI373" s="225">
        <f>IF(N373="nulová",J373,0)</f>
        <v>0</v>
      </c>
      <c r="BJ373" s="18" t="s">
        <v>91</v>
      </c>
      <c r="BK373" s="225">
        <f>ROUND(I373*H373,2)</f>
        <v>0</v>
      </c>
      <c r="BL373" s="18" t="s">
        <v>542</v>
      </c>
      <c r="BM373" s="224" t="s">
        <v>592</v>
      </c>
    </row>
    <row r="374" s="2" customFormat="1" ht="24.15" customHeight="1">
      <c r="A374" s="39"/>
      <c r="B374" s="40"/>
      <c r="C374" s="253" t="s">
        <v>593</v>
      </c>
      <c r="D374" s="253" t="s">
        <v>263</v>
      </c>
      <c r="E374" s="254" t="s">
        <v>594</v>
      </c>
      <c r="F374" s="255" t="s">
        <v>595</v>
      </c>
      <c r="G374" s="256" t="s">
        <v>149</v>
      </c>
      <c r="H374" s="257">
        <v>8</v>
      </c>
      <c r="I374" s="258"/>
      <c r="J374" s="259">
        <f>ROUND(I374*H374,2)</f>
        <v>0</v>
      </c>
      <c r="K374" s="255" t="s">
        <v>150</v>
      </c>
      <c r="L374" s="260"/>
      <c r="M374" s="261" t="s">
        <v>1</v>
      </c>
      <c r="N374" s="262" t="s">
        <v>47</v>
      </c>
      <c r="O374" s="92"/>
      <c r="P374" s="222">
        <f>O374*H374</f>
        <v>0</v>
      </c>
      <c r="Q374" s="222">
        <v>0.001</v>
      </c>
      <c r="R374" s="222">
        <f>Q374*H374</f>
        <v>0.0080000000000000002</v>
      </c>
      <c r="S374" s="222">
        <v>0</v>
      </c>
      <c r="T374" s="223">
        <f>S374*H374</f>
        <v>0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R374" s="224" t="s">
        <v>551</v>
      </c>
      <c r="AT374" s="224" t="s">
        <v>263</v>
      </c>
      <c r="AU374" s="224" t="s">
        <v>91</v>
      </c>
      <c r="AY374" s="18" t="s">
        <v>141</v>
      </c>
      <c r="BE374" s="225">
        <f>IF(N374="základní",J374,0)</f>
        <v>0</v>
      </c>
      <c r="BF374" s="225">
        <f>IF(N374="snížená",J374,0)</f>
        <v>0</v>
      </c>
      <c r="BG374" s="225">
        <f>IF(N374="zákl. přenesená",J374,0)</f>
        <v>0</v>
      </c>
      <c r="BH374" s="225">
        <f>IF(N374="sníž. přenesená",J374,0)</f>
        <v>0</v>
      </c>
      <c r="BI374" s="225">
        <f>IF(N374="nulová",J374,0)</f>
        <v>0</v>
      </c>
      <c r="BJ374" s="18" t="s">
        <v>91</v>
      </c>
      <c r="BK374" s="225">
        <f>ROUND(I374*H374,2)</f>
        <v>0</v>
      </c>
      <c r="BL374" s="18" t="s">
        <v>551</v>
      </c>
      <c r="BM374" s="224" t="s">
        <v>596</v>
      </c>
    </row>
    <row r="375" s="13" customFormat="1">
      <c r="A375" s="13"/>
      <c r="B375" s="226"/>
      <c r="C375" s="227"/>
      <c r="D375" s="228" t="s">
        <v>153</v>
      </c>
      <c r="E375" s="229" t="s">
        <v>1</v>
      </c>
      <c r="F375" s="230" t="s">
        <v>597</v>
      </c>
      <c r="G375" s="227"/>
      <c r="H375" s="231">
        <v>8</v>
      </c>
      <c r="I375" s="232"/>
      <c r="J375" s="227"/>
      <c r="K375" s="227"/>
      <c r="L375" s="233"/>
      <c r="M375" s="234"/>
      <c r="N375" s="235"/>
      <c r="O375" s="235"/>
      <c r="P375" s="235"/>
      <c r="Q375" s="235"/>
      <c r="R375" s="235"/>
      <c r="S375" s="235"/>
      <c r="T375" s="236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7" t="s">
        <v>153</v>
      </c>
      <c r="AU375" s="237" t="s">
        <v>91</v>
      </c>
      <c r="AV375" s="13" t="s">
        <v>91</v>
      </c>
      <c r="AW375" s="13" t="s">
        <v>36</v>
      </c>
      <c r="AX375" s="13" t="s">
        <v>86</v>
      </c>
      <c r="AY375" s="237" t="s">
        <v>141</v>
      </c>
    </row>
    <row r="376" s="2" customFormat="1" ht="16.5" customHeight="1">
      <c r="A376" s="39"/>
      <c r="B376" s="40"/>
      <c r="C376" s="213" t="s">
        <v>158</v>
      </c>
      <c r="D376" s="213" t="s">
        <v>146</v>
      </c>
      <c r="E376" s="214" t="s">
        <v>598</v>
      </c>
      <c r="F376" s="215" t="s">
        <v>599</v>
      </c>
      <c r="G376" s="216" t="s">
        <v>149</v>
      </c>
      <c r="H376" s="217">
        <v>8</v>
      </c>
      <c r="I376" s="218"/>
      <c r="J376" s="219">
        <f>ROUND(I376*H376,2)</f>
        <v>0</v>
      </c>
      <c r="K376" s="215" t="s">
        <v>1</v>
      </c>
      <c r="L376" s="45"/>
      <c r="M376" s="220" t="s">
        <v>1</v>
      </c>
      <c r="N376" s="221" t="s">
        <v>47</v>
      </c>
      <c r="O376" s="92"/>
      <c r="P376" s="222">
        <f>O376*H376</f>
        <v>0</v>
      </c>
      <c r="Q376" s="222">
        <v>0</v>
      </c>
      <c r="R376" s="222">
        <f>Q376*H376</f>
        <v>0</v>
      </c>
      <c r="S376" s="222">
        <v>0</v>
      </c>
      <c r="T376" s="223">
        <f>S376*H376</f>
        <v>0</v>
      </c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R376" s="224" t="s">
        <v>542</v>
      </c>
      <c r="AT376" s="224" t="s">
        <v>146</v>
      </c>
      <c r="AU376" s="224" t="s">
        <v>91</v>
      </c>
      <c r="AY376" s="18" t="s">
        <v>141</v>
      </c>
      <c r="BE376" s="225">
        <f>IF(N376="základní",J376,0)</f>
        <v>0</v>
      </c>
      <c r="BF376" s="225">
        <f>IF(N376="snížená",J376,0)</f>
        <v>0</v>
      </c>
      <c r="BG376" s="225">
        <f>IF(N376="zákl. přenesená",J376,0)</f>
        <v>0</v>
      </c>
      <c r="BH376" s="225">
        <f>IF(N376="sníž. přenesená",J376,0)</f>
        <v>0</v>
      </c>
      <c r="BI376" s="225">
        <f>IF(N376="nulová",J376,0)</f>
        <v>0</v>
      </c>
      <c r="BJ376" s="18" t="s">
        <v>91</v>
      </c>
      <c r="BK376" s="225">
        <f>ROUND(I376*H376,2)</f>
        <v>0</v>
      </c>
      <c r="BL376" s="18" t="s">
        <v>542</v>
      </c>
      <c r="BM376" s="224" t="s">
        <v>600</v>
      </c>
    </row>
    <row r="377" s="2" customFormat="1" ht="21.75" customHeight="1">
      <c r="A377" s="39"/>
      <c r="B377" s="40"/>
      <c r="C377" s="253" t="s">
        <v>175</v>
      </c>
      <c r="D377" s="253" t="s">
        <v>263</v>
      </c>
      <c r="E377" s="254" t="s">
        <v>601</v>
      </c>
      <c r="F377" s="255" t="s">
        <v>602</v>
      </c>
      <c r="G377" s="256" t="s">
        <v>149</v>
      </c>
      <c r="H377" s="257">
        <v>8</v>
      </c>
      <c r="I377" s="258"/>
      <c r="J377" s="259">
        <f>ROUND(I377*H377,2)</f>
        <v>0</v>
      </c>
      <c r="K377" s="255" t="s">
        <v>1</v>
      </c>
      <c r="L377" s="260"/>
      <c r="M377" s="261" t="s">
        <v>1</v>
      </c>
      <c r="N377" s="262" t="s">
        <v>47</v>
      </c>
      <c r="O377" s="92"/>
      <c r="P377" s="222">
        <f>O377*H377</f>
        <v>0</v>
      </c>
      <c r="Q377" s="222">
        <v>0.00051000000000000004</v>
      </c>
      <c r="R377" s="222">
        <f>Q377*H377</f>
        <v>0.0040800000000000003</v>
      </c>
      <c r="S377" s="222">
        <v>0</v>
      </c>
      <c r="T377" s="223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24" t="s">
        <v>551</v>
      </c>
      <c r="AT377" s="224" t="s">
        <v>263</v>
      </c>
      <c r="AU377" s="224" t="s">
        <v>91</v>
      </c>
      <c r="AY377" s="18" t="s">
        <v>141</v>
      </c>
      <c r="BE377" s="225">
        <f>IF(N377="základní",J377,0)</f>
        <v>0</v>
      </c>
      <c r="BF377" s="225">
        <f>IF(N377="snížená",J377,0)</f>
        <v>0</v>
      </c>
      <c r="BG377" s="225">
        <f>IF(N377="zákl. přenesená",J377,0)</f>
        <v>0</v>
      </c>
      <c r="BH377" s="225">
        <f>IF(N377="sníž. přenesená",J377,0)</f>
        <v>0</v>
      </c>
      <c r="BI377" s="225">
        <f>IF(N377="nulová",J377,0)</f>
        <v>0</v>
      </c>
      <c r="BJ377" s="18" t="s">
        <v>91</v>
      </c>
      <c r="BK377" s="225">
        <f>ROUND(I377*H377,2)</f>
        <v>0</v>
      </c>
      <c r="BL377" s="18" t="s">
        <v>551</v>
      </c>
      <c r="BM377" s="224" t="s">
        <v>603</v>
      </c>
    </row>
    <row r="378" s="13" customFormat="1">
      <c r="A378" s="13"/>
      <c r="B378" s="226"/>
      <c r="C378" s="227"/>
      <c r="D378" s="228" t="s">
        <v>153</v>
      </c>
      <c r="E378" s="229" t="s">
        <v>1</v>
      </c>
      <c r="F378" s="230" t="s">
        <v>604</v>
      </c>
      <c r="G378" s="227"/>
      <c r="H378" s="231">
        <v>8</v>
      </c>
      <c r="I378" s="232"/>
      <c r="J378" s="227"/>
      <c r="K378" s="227"/>
      <c r="L378" s="233"/>
      <c r="M378" s="234"/>
      <c r="N378" s="235"/>
      <c r="O378" s="235"/>
      <c r="P378" s="235"/>
      <c r="Q378" s="235"/>
      <c r="R378" s="235"/>
      <c r="S378" s="235"/>
      <c r="T378" s="236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7" t="s">
        <v>153</v>
      </c>
      <c r="AU378" s="237" t="s">
        <v>91</v>
      </c>
      <c r="AV378" s="13" t="s">
        <v>91</v>
      </c>
      <c r="AW378" s="13" t="s">
        <v>36</v>
      </c>
      <c r="AX378" s="13" t="s">
        <v>86</v>
      </c>
      <c r="AY378" s="237" t="s">
        <v>141</v>
      </c>
    </row>
    <row r="379" s="2" customFormat="1" ht="16.5" customHeight="1">
      <c r="A379" s="39"/>
      <c r="B379" s="40"/>
      <c r="C379" s="213" t="s">
        <v>605</v>
      </c>
      <c r="D379" s="213" t="s">
        <v>146</v>
      </c>
      <c r="E379" s="214" t="s">
        <v>606</v>
      </c>
      <c r="F379" s="215" t="s">
        <v>607</v>
      </c>
      <c r="G379" s="216" t="s">
        <v>353</v>
      </c>
      <c r="H379" s="284"/>
      <c r="I379" s="218"/>
      <c r="J379" s="219">
        <f>ROUND(I379*H379,2)</f>
        <v>0</v>
      </c>
      <c r="K379" s="215" t="s">
        <v>1</v>
      </c>
      <c r="L379" s="45"/>
      <c r="M379" s="220" t="s">
        <v>1</v>
      </c>
      <c r="N379" s="221" t="s">
        <v>47</v>
      </c>
      <c r="O379" s="92"/>
      <c r="P379" s="222">
        <f>O379*H379</f>
        <v>0</v>
      </c>
      <c r="Q379" s="222">
        <v>0</v>
      </c>
      <c r="R379" s="222">
        <f>Q379*H379</f>
        <v>0</v>
      </c>
      <c r="S379" s="222">
        <v>0</v>
      </c>
      <c r="T379" s="223">
        <f>S379*H379</f>
        <v>0</v>
      </c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R379" s="224" t="s">
        <v>551</v>
      </c>
      <c r="AT379" s="224" t="s">
        <v>146</v>
      </c>
      <c r="AU379" s="224" t="s">
        <v>91</v>
      </c>
      <c r="AY379" s="18" t="s">
        <v>141</v>
      </c>
      <c r="BE379" s="225">
        <f>IF(N379="základní",J379,0)</f>
        <v>0</v>
      </c>
      <c r="BF379" s="225">
        <f>IF(N379="snížená",J379,0)</f>
        <v>0</v>
      </c>
      <c r="BG379" s="225">
        <f>IF(N379="zákl. přenesená",J379,0)</f>
        <v>0</v>
      </c>
      <c r="BH379" s="225">
        <f>IF(N379="sníž. přenesená",J379,0)</f>
        <v>0</v>
      </c>
      <c r="BI379" s="225">
        <f>IF(N379="nulová",J379,0)</f>
        <v>0</v>
      </c>
      <c r="BJ379" s="18" t="s">
        <v>91</v>
      </c>
      <c r="BK379" s="225">
        <f>ROUND(I379*H379,2)</f>
        <v>0</v>
      </c>
      <c r="BL379" s="18" t="s">
        <v>551</v>
      </c>
      <c r="BM379" s="224" t="s">
        <v>608</v>
      </c>
    </row>
    <row r="380" s="2" customFormat="1" ht="16.5" customHeight="1">
      <c r="A380" s="39"/>
      <c r="B380" s="40"/>
      <c r="C380" s="213" t="s">
        <v>542</v>
      </c>
      <c r="D380" s="213" t="s">
        <v>146</v>
      </c>
      <c r="E380" s="214" t="s">
        <v>609</v>
      </c>
      <c r="F380" s="215" t="s">
        <v>610</v>
      </c>
      <c r="G380" s="216" t="s">
        <v>353</v>
      </c>
      <c r="H380" s="284"/>
      <c r="I380" s="218"/>
      <c r="J380" s="219">
        <f>ROUND(I380*H380,2)</f>
        <v>0</v>
      </c>
      <c r="K380" s="215" t="s">
        <v>1</v>
      </c>
      <c r="L380" s="45"/>
      <c r="M380" s="220" t="s">
        <v>1</v>
      </c>
      <c r="N380" s="221" t="s">
        <v>47</v>
      </c>
      <c r="O380" s="92"/>
      <c r="P380" s="222">
        <f>O380*H380</f>
        <v>0</v>
      </c>
      <c r="Q380" s="222">
        <v>0</v>
      </c>
      <c r="R380" s="222">
        <f>Q380*H380</f>
        <v>0</v>
      </c>
      <c r="S380" s="222">
        <v>0</v>
      </c>
      <c r="T380" s="223">
        <f>S380*H380</f>
        <v>0</v>
      </c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R380" s="224" t="s">
        <v>542</v>
      </c>
      <c r="AT380" s="224" t="s">
        <v>146</v>
      </c>
      <c r="AU380" s="224" t="s">
        <v>91</v>
      </c>
      <c r="AY380" s="18" t="s">
        <v>141</v>
      </c>
      <c r="BE380" s="225">
        <f>IF(N380="základní",J380,0)</f>
        <v>0</v>
      </c>
      <c r="BF380" s="225">
        <f>IF(N380="snížená",J380,0)</f>
        <v>0</v>
      </c>
      <c r="BG380" s="225">
        <f>IF(N380="zákl. přenesená",J380,0)</f>
        <v>0</v>
      </c>
      <c r="BH380" s="225">
        <f>IF(N380="sníž. přenesená",J380,0)</f>
        <v>0</v>
      </c>
      <c r="BI380" s="225">
        <f>IF(N380="nulová",J380,0)</f>
        <v>0</v>
      </c>
      <c r="BJ380" s="18" t="s">
        <v>91</v>
      </c>
      <c r="BK380" s="225">
        <f>ROUND(I380*H380,2)</f>
        <v>0</v>
      </c>
      <c r="BL380" s="18" t="s">
        <v>542</v>
      </c>
      <c r="BM380" s="224" t="s">
        <v>611</v>
      </c>
    </row>
    <row r="381" s="2" customFormat="1" ht="16.5" customHeight="1">
      <c r="A381" s="39"/>
      <c r="B381" s="40"/>
      <c r="C381" s="213" t="s">
        <v>612</v>
      </c>
      <c r="D381" s="213" t="s">
        <v>146</v>
      </c>
      <c r="E381" s="214" t="s">
        <v>613</v>
      </c>
      <c r="F381" s="215" t="s">
        <v>614</v>
      </c>
      <c r="G381" s="216" t="s">
        <v>353</v>
      </c>
      <c r="H381" s="284"/>
      <c r="I381" s="218"/>
      <c r="J381" s="219">
        <f>ROUND(I381*H381,2)</f>
        <v>0</v>
      </c>
      <c r="K381" s="215" t="s">
        <v>1</v>
      </c>
      <c r="L381" s="45"/>
      <c r="M381" s="220" t="s">
        <v>1</v>
      </c>
      <c r="N381" s="221" t="s">
        <v>47</v>
      </c>
      <c r="O381" s="92"/>
      <c r="P381" s="222">
        <f>O381*H381</f>
        <v>0</v>
      </c>
      <c r="Q381" s="222">
        <v>0</v>
      </c>
      <c r="R381" s="222">
        <f>Q381*H381</f>
        <v>0</v>
      </c>
      <c r="S381" s="222">
        <v>0</v>
      </c>
      <c r="T381" s="223">
        <f>S381*H381</f>
        <v>0</v>
      </c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R381" s="224" t="s">
        <v>542</v>
      </c>
      <c r="AT381" s="224" t="s">
        <v>146</v>
      </c>
      <c r="AU381" s="224" t="s">
        <v>91</v>
      </c>
      <c r="AY381" s="18" t="s">
        <v>141</v>
      </c>
      <c r="BE381" s="225">
        <f>IF(N381="základní",J381,0)</f>
        <v>0</v>
      </c>
      <c r="BF381" s="225">
        <f>IF(N381="snížená",J381,0)</f>
        <v>0</v>
      </c>
      <c r="BG381" s="225">
        <f>IF(N381="zákl. přenesená",J381,0)</f>
        <v>0</v>
      </c>
      <c r="BH381" s="225">
        <f>IF(N381="sníž. přenesená",J381,0)</f>
        <v>0</v>
      </c>
      <c r="BI381" s="225">
        <f>IF(N381="nulová",J381,0)</f>
        <v>0</v>
      </c>
      <c r="BJ381" s="18" t="s">
        <v>91</v>
      </c>
      <c r="BK381" s="225">
        <f>ROUND(I381*H381,2)</f>
        <v>0</v>
      </c>
      <c r="BL381" s="18" t="s">
        <v>542</v>
      </c>
      <c r="BM381" s="224" t="s">
        <v>615</v>
      </c>
    </row>
    <row r="382" s="2" customFormat="1" ht="16.5" customHeight="1">
      <c r="A382" s="39"/>
      <c r="B382" s="40"/>
      <c r="C382" s="213" t="s">
        <v>616</v>
      </c>
      <c r="D382" s="213" t="s">
        <v>146</v>
      </c>
      <c r="E382" s="214" t="s">
        <v>617</v>
      </c>
      <c r="F382" s="215" t="s">
        <v>618</v>
      </c>
      <c r="G382" s="216" t="s">
        <v>149</v>
      </c>
      <c r="H382" s="217">
        <v>1</v>
      </c>
      <c r="I382" s="218"/>
      <c r="J382" s="219">
        <f>ROUND(I382*H382,2)</f>
        <v>0</v>
      </c>
      <c r="K382" s="215" t="s">
        <v>1</v>
      </c>
      <c r="L382" s="45"/>
      <c r="M382" s="220" t="s">
        <v>1</v>
      </c>
      <c r="N382" s="221" t="s">
        <v>47</v>
      </c>
      <c r="O382" s="92"/>
      <c r="P382" s="222">
        <f>O382*H382</f>
        <v>0</v>
      </c>
      <c r="Q382" s="222">
        <v>0</v>
      </c>
      <c r="R382" s="222">
        <f>Q382*H382</f>
        <v>0</v>
      </c>
      <c r="S382" s="222">
        <v>0</v>
      </c>
      <c r="T382" s="223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224" t="s">
        <v>542</v>
      </c>
      <c r="AT382" s="224" t="s">
        <v>146</v>
      </c>
      <c r="AU382" s="224" t="s">
        <v>91</v>
      </c>
      <c r="AY382" s="18" t="s">
        <v>141</v>
      </c>
      <c r="BE382" s="225">
        <f>IF(N382="základní",J382,0)</f>
        <v>0</v>
      </c>
      <c r="BF382" s="225">
        <f>IF(N382="snížená",J382,0)</f>
        <v>0</v>
      </c>
      <c r="BG382" s="225">
        <f>IF(N382="zákl. přenesená",J382,0)</f>
        <v>0</v>
      </c>
      <c r="BH382" s="225">
        <f>IF(N382="sníž. přenesená",J382,0)</f>
        <v>0</v>
      </c>
      <c r="BI382" s="225">
        <f>IF(N382="nulová",J382,0)</f>
        <v>0</v>
      </c>
      <c r="BJ382" s="18" t="s">
        <v>91</v>
      </c>
      <c r="BK382" s="225">
        <f>ROUND(I382*H382,2)</f>
        <v>0</v>
      </c>
      <c r="BL382" s="18" t="s">
        <v>542</v>
      </c>
      <c r="BM382" s="224" t="s">
        <v>619</v>
      </c>
    </row>
    <row r="383" s="13" customFormat="1">
      <c r="A383" s="13"/>
      <c r="B383" s="226"/>
      <c r="C383" s="227"/>
      <c r="D383" s="228" t="s">
        <v>153</v>
      </c>
      <c r="E383" s="229" t="s">
        <v>1</v>
      </c>
      <c r="F383" s="230" t="s">
        <v>620</v>
      </c>
      <c r="G383" s="227"/>
      <c r="H383" s="231">
        <v>1</v>
      </c>
      <c r="I383" s="232"/>
      <c r="J383" s="227"/>
      <c r="K383" s="227"/>
      <c r="L383" s="233"/>
      <c r="M383" s="234"/>
      <c r="N383" s="235"/>
      <c r="O383" s="235"/>
      <c r="P383" s="235"/>
      <c r="Q383" s="235"/>
      <c r="R383" s="235"/>
      <c r="S383" s="235"/>
      <c r="T383" s="236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37" t="s">
        <v>153</v>
      </c>
      <c r="AU383" s="237" t="s">
        <v>91</v>
      </c>
      <c r="AV383" s="13" t="s">
        <v>91</v>
      </c>
      <c r="AW383" s="13" t="s">
        <v>36</v>
      </c>
      <c r="AX383" s="13" t="s">
        <v>86</v>
      </c>
      <c r="AY383" s="237" t="s">
        <v>141</v>
      </c>
    </row>
    <row r="384" s="12" customFormat="1" ht="25.92" customHeight="1">
      <c r="A384" s="12"/>
      <c r="B384" s="197"/>
      <c r="C384" s="198"/>
      <c r="D384" s="199" t="s">
        <v>80</v>
      </c>
      <c r="E384" s="200" t="s">
        <v>621</v>
      </c>
      <c r="F384" s="200" t="s">
        <v>622</v>
      </c>
      <c r="G384" s="198"/>
      <c r="H384" s="198"/>
      <c r="I384" s="201"/>
      <c r="J384" s="202">
        <f>BK384</f>
        <v>0</v>
      </c>
      <c r="K384" s="198"/>
      <c r="L384" s="203"/>
      <c r="M384" s="204"/>
      <c r="N384" s="205"/>
      <c r="O384" s="205"/>
      <c r="P384" s="206">
        <f>P385+P387+P391+P393</f>
        <v>0</v>
      </c>
      <c r="Q384" s="205"/>
      <c r="R384" s="206">
        <f>R385+R387+R391+R393</f>
        <v>0</v>
      </c>
      <c r="S384" s="205"/>
      <c r="T384" s="207">
        <f>T385+T387+T391+T393</f>
        <v>0</v>
      </c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R384" s="208" t="s">
        <v>181</v>
      </c>
      <c r="AT384" s="209" t="s">
        <v>80</v>
      </c>
      <c r="AU384" s="209" t="s">
        <v>81</v>
      </c>
      <c r="AY384" s="208" t="s">
        <v>141</v>
      </c>
      <c r="BK384" s="210">
        <f>BK385+BK387+BK391+BK393</f>
        <v>0</v>
      </c>
    </row>
    <row r="385" s="12" customFormat="1" ht="22.8" customHeight="1">
      <c r="A385" s="12"/>
      <c r="B385" s="197"/>
      <c r="C385" s="198"/>
      <c r="D385" s="199" t="s">
        <v>80</v>
      </c>
      <c r="E385" s="211" t="s">
        <v>623</v>
      </c>
      <c r="F385" s="211" t="s">
        <v>624</v>
      </c>
      <c r="G385" s="198"/>
      <c r="H385" s="198"/>
      <c r="I385" s="201"/>
      <c r="J385" s="212">
        <f>BK385</f>
        <v>0</v>
      </c>
      <c r="K385" s="198"/>
      <c r="L385" s="203"/>
      <c r="M385" s="204"/>
      <c r="N385" s="205"/>
      <c r="O385" s="205"/>
      <c r="P385" s="206">
        <f>P386</f>
        <v>0</v>
      </c>
      <c r="Q385" s="205"/>
      <c r="R385" s="206">
        <f>R386</f>
        <v>0</v>
      </c>
      <c r="S385" s="205"/>
      <c r="T385" s="207">
        <f>T386</f>
        <v>0</v>
      </c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R385" s="208" t="s">
        <v>181</v>
      </c>
      <c r="AT385" s="209" t="s">
        <v>80</v>
      </c>
      <c r="AU385" s="209" t="s">
        <v>86</v>
      </c>
      <c r="AY385" s="208" t="s">
        <v>141</v>
      </c>
      <c r="BK385" s="210">
        <f>BK386</f>
        <v>0</v>
      </c>
    </row>
    <row r="386" s="2" customFormat="1" ht="16.5" customHeight="1">
      <c r="A386" s="39"/>
      <c r="B386" s="40"/>
      <c r="C386" s="213" t="s">
        <v>625</v>
      </c>
      <c r="D386" s="213" t="s">
        <v>146</v>
      </c>
      <c r="E386" s="214" t="s">
        <v>626</v>
      </c>
      <c r="F386" s="215" t="s">
        <v>627</v>
      </c>
      <c r="G386" s="216" t="s">
        <v>149</v>
      </c>
      <c r="H386" s="217">
        <v>1</v>
      </c>
      <c r="I386" s="218"/>
      <c r="J386" s="219">
        <f>ROUND(I386*H386,2)</f>
        <v>0</v>
      </c>
      <c r="K386" s="215" t="s">
        <v>150</v>
      </c>
      <c r="L386" s="45"/>
      <c r="M386" s="220" t="s">
        <v>1</v>
      </c>
      <c r="N386" s="221" t="s">
        <v>47</v>
      </c>
      <c r="O386" s="92"/>
      <c r="P386" s="222">
        <f>O386*H386</f>
        <v>0</v>
      </c>
      <c r="Q386" s="222">
        <v>0</v>
      </c>
      <c r="R386" s="222">
        <f>Q386*H386</f>
        <v>0</v>
      </c>
      <c r="S386" s="222">
        <v>0</v>
      </c>
      <c r="T386" s="223">
        <f>S386*H386</f>
        <v>0</v>
      </c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R386" s="224" t="s">
        <v>628</v>
      </c>
      <c r="AT386" s="224" t="s">
        <v>146</v>
      </c>
      <c r="AU386" s="224" t="s">
        <v>91</v>
      </c>
      <c r="AY386" s="18" t="s">
        <v>141</v>
      </c>
      <c r="BE386" s="225">
        <f>IF(N386="základní",J386,0)</f>
        <v>0</v>
      </c>
      <c r="BF386" s="225">
        <f>IF(N386="snížená",J386,0)</f>
        <v>0</v>
      </c>
      <c r="BG386" s="225">
        <f>IF(N386="zákl. přenesená",J386,0)</f>
        <v>0</v>
      </c>
      <c r="BH386" s="225">
        <f>IF(N386="sníž. přenesená",J386,0)</f>
        <v>0</v>
      </c>
      <c r="BI386" s="225">
        <f>IF(N386="nulová",J386,0)</f>
        <v>0</v>
      </c>
      <c r="BJ386" s="18" t="s">
        <v>91</v>
      </c>
      <c r="BK386" s="225">
        <f>ROUND(I386*H386,2)</f>
        <v>0</v>
      </c>
      <c r="BL386" s="18" t="s">
        <v>628</v>
      </c>
      <c r="BM386" s="224" t="s">
        <v>629</v>
      </c>
    </row>
    <row r="387" s="12" customFormat="1" ht="22.8" customHeight="1">
      <c r="A387" s="12"/>
      <c r="B387" s="197"/>
      <c r="C387" s="198"/>
      <c r="D387" s="199" t="s">
        <v>80</v>
      </c>
      <c r="E387" s="211" t="s">
        <v>630</v>
      </c>
      <c r="F387" s="211" t="s">
        <v>631</v>
      </c>
      <c r="G387" s="198"/>
      <c r="H387" s="198"/>
      <c r="I387" s="201"/>
      <c r="J387" s="212">
        <f>BK387</f>
        <v>0</v>
      </c>
      <c r="K387" s="198"/>
      <c r="L387" s="203"/>
      <c r="M387" s="204"/>
      <c r="N387" s="205"/>
      <c r="O387" s="205"/>
      <c r="P387" s="206">
        <f>SUM(P388:P390)</f>
        <v>0</v>
      </c>
      <c r="Q387" s="205"/>
      <c r="R387" s="206">
        <f>SUM(R388:R390)</f>
        <v>0</v>
      </c>
      <c r="S387" s="205"/>
      <c r="T387" s="207">
        <f>SUM(T388:T390)</f>
        <v>0</v>
      </c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R387" s="208" t="s">
        <v>181</v>
      </c>
      <c r="AT387" s="209" t="s">
        <v>80</v>
      </c>
      <c r="AU387" s="209" t="s">
        <v>86</v>
      </c>
      <c r="AY387" s="208" t="s">
        <v>141</v>
      </c>
      <c r="BK387" s="210">
        <f>SUM(BK388:BK390)</f>
        <v>0</v>
      </c>
    </row>
    <row r="388" s="2" customFormat="1" ht="16.5" customHeight="1">
      <c r="A388" s="39"/>
      <c r="B388" s="40"/>
      <c r="C388" s="213" t="s">
        <v>632</v>
      </c>
      <c r="D388" s="213" t="s">
        <v>146</v>
      </c>
      <c r="E388" s="214" t="s">
        <v>633</v>
      </c>
      <c r="F388" s="215" t="s">
        <v>631</v>
      </c>
      <c r="G388" s="216" t="s">
        <v>149</v>
      </c>
      <c r="H388" s="217">
        <v>1</v>
      </c>
      <c r="I388" s="218"/>
      <c r="J388" s="219">
        <f>ROUND(I388*H388,2)</f>
        <v>0</v>
      </c>
      <c r="K388" s="215" t="s">
        <v>150</v>
      </c>
      <c r="L388" s="45"/>
      <c r="M388" s="220" t="s">
        <v>1</v>
      </c>
      <c r="N388" s="221" t="s">
        <v>47</v>
      </c>
      <c r="O388" s="92"/>
      <c r="P388" s="222">
        <f>O388*H388</f>
        <v>0</v>
      </c>
      <c r="Q388" s="222">
        <v>0</v>
      </c>
      <c r="R388" s="222">
        <f>Q388*H388</f>
        <v>0</v>
      </c>
      <c r="S388" s="222">
        <v>0</v>
      </c>
      <c r="T388" s="223">
        <f>S388*H388</f>
        <v>0</v>
      </c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R388" s="224" t="s">
        <v>628</v>
      </c>
      <c r="AT388" s="224" t="s">
        <v>146</v>
      </c>
      <c r="AU388" s="224" t="s">
        <v>91</v>
      </c>
      <c r="AY388" s="18" t="s">
        <v>141</v>
      </c>
      <c r="BE388" s="225">
        <f>IF(N388="základní",J388,0)</f>
        <v>0</v>
      </c>
      <c r="BF388" s="225">
        <f>IF(N388="snížená",J388,0)</f>
        <v>0</v>
      </c>
      <c r="BG388" s="225">
        <f>IF(N388="zákl. přenesená",J388,0)</f>
        <v>0</v>
      </c>
      <c r="BH388" s="225">
        <f>IF(N388="sníž. přenesená",J388,0)</f>
        <v>0</v>
      </c>
      <c r="BI388" s="225">
        <f>IF(N388="nulová",J388,0)</f>
        <v>0</v>
      </c>
      <c r="BJ388" s="18" t="s">
        <v>91</v>
      </c>
      <c r="BK388" s="225">
        <f>ROUND(I388*H388,2)</f>
        <v>0</v>
      </c>
      <c r="BL388" s="18" t="s">
        <v>628</v>
      </c>
      <c r="BM388" s="224" t="s">
        <v>634</v>
      </c>
    </row>
    <row r="389" s="2" customFormat="1" ht="16.5" customHeight="1">
      <c r="A389" s="39"/>
      <c r="B389" s="40"/>
      <c r="C389" s="213" t="s">
        <v>635</v>
      </c>
      <c r="D389" s="213" t="s">
        <v>146</v>
      </c>
      <c r="E389" s="214" t="s">
        <v>636</v>
      </c>
      <c r="F389" s="215" t="s">
        <v>637</v>
      </c>
      <c r="G389" s="216" t="s">
        <v>149</v>
      </c>
      <c r="H389" s="217">
        <v>1</v>
      </c>
      <c r="I389" s="218"/>
      <c r="J389" s="219">
        <f>ROUND(I389*H389,2)</f>
        <v>0</v>
      </c>
      <c r="K389" s="215" t="s">
        <v>150</v>
      </c>
      <c r="L389" s="45"/>
      <c r="M389" s="220" t="s">
        <v>1</v>
      </c>
      <c r="N389" s="221" t="s">
        <v>47</v>
      </c>
      <c r="O389" s="92"/>
      <c r="P389" s="222">
        <f>O389*H389</f>
        <v>0</v>
      </c>
      <c r="Q389" s="222">
        <v>0</v>
      </c>
      <c r="R389" s="222">
        <f>Q389*H389</f>
        <v>0</v>
      </c>
      <c r="S389" s="222">
        <v>0</v>
      </c>
      <c r="T389" s="223">
        <f>S389*H389</f>
        <v>0</v>
      </c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R389" s="224" t="s">
        <v>628</v>
      </c>
      <c r="AT389" s="224" t="s">
        <v>146</v>
      </c>
      <c r="AU389" s="224" t="s">
        <v>91</v>
      </c>
      <c r="AY389" s="18" t="s">
        <v>141</v>
      </c>
      <c r="BE389" s="225">
        <f>IF(N389="základní",J389,0)</f>
        <v>0</v>
      </c>
      <c r="BF389" s="225">
        <f>IF(N389="snížená",J389,0)</f>
        <v>0</v>
      </c>
      <c r="BG389" s="225">
        <f>IF(N389="zákl. přenesená",J389,0)</f>
        <v>0</v>
      </c>
      <c r="BH389" s="225">
        <f>IF(N389="sníž. přenesená",J389,0)</f>
        <v>0</v>
      </c>
      <c r="BI389" s="225">
        <f>IF(N389="nulová",J389,0)</f>
        <v>0</v>
      </c>
      <c r="BJ389" s="18" t="s">
        <v>91</v>
      </c>
      <c r="BK389" s="225">
        <f>ROUND(I389*H389,2)</f>
        <v>0</v>
      </c>
      <c r="BL389" s="18" t="s">
        <v>628</v>
      </c>
      <c r="BM389" s="224" t="s">
        <v>638</v>
      </c>
    </row>
    <row r="390" s="2" customFormat="1" ht="16.5" customHeight="1">
      <c r="A390" s="39"/>
      <c r="B390" s="40"/>
      <c r="C390" s="213" t="s">
        <v>639</v>
      </c>
      <c r="D390" s="213" t="s">
        <v>146</v>
      </c>
      <c r="E390" s="214" t="s">
        <v>640</v>
      </c>
      <c r="F390" s="215" t="s">
        <v>641</v>
      </c>
      <c r="G390" s="216" t="s">
        <v>149</v>
      </c>
      <c r="H390" s="217">
        <v>1</v>
      </c>
      <c r="I390" s="218"/>
      <c r="J390" s="219">
        <f>ROUND(I390*H390,2)</f>
        <v>0</v>
      </c>
      <c r="K390" s="215" t="s">
        <v>150</v>
      </c>
      <c r="L390" s="45"/>
      <c r="M390" s="220" t="s">
        <v>1</v>
      </c>
      <c r="N390" s="221" t="s">
        <v>47</v>
      </c>
      <c r="O390" s="92"/>
      <c r="P390" s="222">
        <f>O390*H390</f>
        <v>0</v>
      </c>
      <c r="Q390" s="222">
        <v>0</v>
      </c>
      <c r="R390" s="222">
        <f>Q390*H390</f>
        <v>0</v>
      </c>
      <c r="S390" s="222">
        <v>0</v>
      </c>
      <c r="T390" s="223">
        <f>S390*H390</f>
        <v>0</v>
      </c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R390" s="224" t="s">
        <v>628</v>
      </c>
      <c r="AT390" s="224" t="s">
        <v>146</v>
      </c>
      <c r="AU390" s="224" t="s">
        <v>91</v>
      </c>
      <c r="AY390" s="18" t="s">
        <v>141</v>
      </c>
      <c r="BE390" s="225">
        <f>IF(N390="základní",J390,0)</f>
        <v>0</v>
      </c>
      <c r="BF390" s="225">
        <f>IF(N390="snížená",J390,0)</f>
        <v>0</v>
      </c>
      <c r="BG390" s="225">
        <f>IF(N390="zákl. přenesená",J390,0)</f>
        <v>0</v>
      </c>
      <c r="BH390" s="225">
        <f>IF(N390="sníž. přenesená",J390,0)</f>
        <v>0</v>
      </c>
      <c r="BI390" s="225">
        <f>IF(N390="nulová",J390,0)</f>
        <v>0</v>
      </c>
      <c r="BJ390" s="18" t="s">
        <v>91</v>
      </c>
      <c r="BK390" s="225">
        <f>ROUND(I390*H390,2)</f>
        <v>0</v>
      </c>
      <c r="BL390" s="18" t="s">
        <v>628</v>
      </c>
      <c r="BM390" s="224" t="s">
        <v>642</v>
      </c>
    </row>
    <row r="391" s="12" customFormat="1" ht="22.8" customHeight="1">
      <c r="A391" s="12"/>
      <c r="B391" s="197"/>
      <c r="C391" s="198"/>
      <c r="D391" s="199" t="s">
        <v>80</v>
      </c>
      <c r="E391" s="211" t="s">
        <v>643</v>
      </c>
      <c r="F391" s="211" t="s">
        <v>644</v>
      </c>
      <c r="G391" s="198"/>
      <c r="H391" s="198"/>
      <c r="I391" s="201"/>
      <c r="J391" s="212">
        <f>BK391</f>
        <v>0</v>
      </c>
      <c r="K391" s="198"/>
      <c r="L391" s="203"/>
      <c r="M391" s="204"/>
      <c r="N391" s="205"/>
      <c r="O391" s="205"/>
      <c r="P391" s="206">
        <f>P392</f>
        <v>0</v>
      </c>
      <c r="Q391" s="205"/>
      <c r="R391" s="206">
        <f>R392</f>
        <v>0</v>
      </c>
      <c r="S391" s="205"/>
      <c r="T391" s="207">
        <f>T392</f>
        <v>0</v>
      </c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R391" s="208" t="s">
        <v>181</v>
      </c>
      <c r="AT391" s="209" t="s">
        <v>80</v>
      </c>
      <c r="AU391" s="209" t="s">
        <v>86</v>
      </c>
      <c r="AY391" s="208" t="s">
        <v>141</v>
      </c>
      <c r="BK391" s="210">
        <f>BK392</f>
        <v>0</v>
      </c>
    </row>
    <row r="392" s="2" customFormat="1" ht="16.5" customHeight="1">
      <c r="A392" s="39"/>
      <c r="B392" s="40"/>
      <c r="C392" s="213" t="s">
        <v>645</v>
      </c>
      <c r="D392" s="213" t="s">
        <v>146</v>
      </c>
      <c r="E392" s="214" t="s">
        <v>646</v>
      </c>
      <c r="F392" s="215" t="s">
        <v>647</v>
      </c>
      <c r="G392" s="216" t="s">
        <v>149</v>
      </c>
      <c r="H392" s="217">
        <v>1</v>
      </c>
      <c r="I392" s="218"/>
      <c r="J392" s="219">
        <f>ROUND(I392*H392,2)</f>
        <v>0</v>
      </c>
      <c r="K392" s="215" t="s">
        <v>150</v>
      </c>
      <c r="L392" s="45"/>
      <c r="M392" s="220" t="s">
        <v>1</v>
      </c>
      <c r="N392" s="221" t="s">
        <v>47</v>
      </c>
      <c r="O392" s="92"/>
      <c r="P392" s="222">
        <f>O392*H392</f>
        <v>0</v>
      </c>
      <c r="Q392" s="222">
        <v>0</v>
      </c>
      <c r="R392" s="222">
        <f>Q392*H392</f>
        <v>0</v>
      </c>
      <c r="S392" s="222">
        <v>0</v>
      </c>
      <c r="T392" s="223">
        <f>S392*H392</f>
        <v>0</v>
      </c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R392" s="224" t="s">
        <v>628</v>
      </c>
      <c r="AT392" s="224" t="s">
        <v>146</v>
      </c>
      <c r="AU392" s="224" t="s">
        <v>91</v>
      </c>
      <c r="AY392" s="18" t="s">
        <v>141</v>
      </c>
      <c r="BE392" s="225">
        <f>IF(N392="základní",J392,0)</f>
        <v>0</v>
      </c>
      <c r="BF392" s="225">
        <f>IF(N392="snížená",J392,0)</f>
        <v>0</v>
      </c>
      <c r="BG392" s="225">
        <f>IF(N392="zákl. přenesená",J392,0)</f>
        <v>0</v>
      </c>
      <c r="BH392" s="225">
        <f>IF(N392="sníž. přenesená",J392,0)</f>
        <v>0</v>
      </c>
      <c r="BI392" s="225">
        <f>IF(N392="nulová",J392,0)</f>
        <v>0</v>
      </c>
      <c r="BJ392" s="18" t="s">
        <v>91</v>
      </c>
      <c r="BK392" s="225">
        <f>ROUND(I392*H392,2)</f>
        <v>0</v>
      </c>
      <c r="BL392" s="18" t="s">
        <v>628</v>
      </c>
      <c r="BM392" s="224" t="s">
        <v>648</v>
      </c>
    </row>
    <row r="393" s="12" customFormat="1" ht="22.8" customHeight="1">
      <c r="A393" s="12"/>
      <c r="B393" s="197"/>
      <c r="C393" s="198"/>
      <c r="D393" s="199" t="s">
        <v>80</v>
      </c>
      <c r="E393" s="211" t="s">
        <v>649</v>
      </c>
      <c r="F393" s="211" t="s">
        <v>650</v>
      </c>
      <c r="G393" s="198"/>
      <c r="H393" s="198"/>
      <c r="I393" s="201"/>
      <c r="J393" s="212">
        <f>BK393</f>
        <v>0</v>
      </c>
      <c r="K393" s="198"/>
      <c r="L393" s="203"/>
      <c r="M393" s="204"/>
      <c r="N393" s="205"/>
      <c r="O393" s="205"/>
      <c r="P393" s="206">
        <f>SUM(P394:P395)</f>
        <v>0</v>
      </c>
      <c r="Q393" s="205"/>
      <c r="R393" s="206">
        <f>SUM(R394:R395)</f>
        <v>0</v>
      </c>
      <c r="S393" s="205"/>
      <c r="T393" s="207">
        <f>SUM(T394:T395)</f>
        <v>0</v>
      </c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R393" s="208" t="s">
        <v>181</v>
      </c>
      <c r="AT393" s="209" t="s">
        <v>80</v>
      </c>
      <c r="AU393" s="209" t="s">
        <v>86</v>
      </c>
      <c r="AY393" s="208" t="s">
        <v>141</v>
      </c>
      <c r="BK393" s="210">
        <f>SUM(BK394:BK395)</f>
        <v>0</v>
      </c>
    </row>
    <row r="394" s="2" customFormat="1" ht="16.5" customHeight="1">
      <c r="A394" s="39"/>
      <c r="B394" s="40"/>
      <c r="C394" s="213" t="s">
        <v>651</v>
      </c>
      <c r="D394" s="213" t="s">
        <v>146</v>
      </c>
      <c r="E394" s="214" t="s">
        <v>652</v>
      </c>
      <c r="F394" s="215" t="s">
        <v>653</v>
      </c>
      <c r="G394" s="216" t="s">
        <v>149</v>
      </c>
      <c r="H394" s="217">
        <v>1</v>
      </c>
      <c r="I394" s="218"/>
      <c r="J394" s="219">
        <f>ROUND(I394*H394,2)</f>
        <v>0</v>
      </c>
      <c r="K394" s="215" t="s">
        <v>150</v>
      </c>
      <c r="L394" s="45"/>
      <c r="M394" s="220" t="s">
        <v>1</v>
      </c>
      <c r="N394" s="221" t="s">
        <v>47</v>
      </c>
      <c r="O394" s="92"/>
      <c r="P394" s="222">
        <f>O394*H394</f>
        <v>0</v>
      </c>
      <c r="Q394" s="222">
        <v>0</v>
      </c>
      <c r="R394" s="222">
        <f>Q394*H394</f>
        <v>0</v>
      </c>
      <c r="S394" s="222">
        <v>0</v>
      </c>
      <c r="T394" s="223">
        <f>S394*H394</f>
        <v>0</v>
      </c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R394" s="224" t="s">
        <v>628</v>
      </c>
      <c r="AT394" s="224" t="s">
        <v>146</v>
      </c>
      <c r="AU394" s="224" t="s">
        <v>91</v>
      </c>
      <c r="AY394" s="18" t="s">
        <v>141</v>
      </c>
      <c r="BE394" s="225">
        <f>IF(N394="základní",J394,0)</f>
        <v>0</v>
      </c>
      <c r="BF394" s="225">
        <f>IF(N394="snížená",J394,0)</f>
        <v>0</v>
      </c>
      <c r="BG394" s="225">
        <f>IF(N394="zákl. přenesená",J394,0)</f>
        <v>0</v>
      </c>
      <c r="BH394" s="225">
        <f>IF(N394="sníž. přenesená",J394,0)</f>
        <v>0</v>
      </c>
      <c r="BI394" s="225">
        <f>IF(N394="nulová",J394,0)</f>
        <v>0</v>
      </c>
      <c r="BJ394" s="18" t="s">
        <v>91</v>
      </c>
      <c r="BK394" s="225">
        <f>ROUND(I394*H394,2)</f>
        <v>0</v>
      </c>
      <c r="BL394" s="18" t="s">
        <v>628</v>
      </c>
      <c r="BM394" s="224" t="s">
        <v>654</v>
      </c>
    </row>
    <row r="395" s="2" customFormat="1">
      <c r="A395" s="39"/>
      <c r="B395" s="40"/>
      <c r="C395" s="41"/>
      <c r="D395" s="228" t="s">
        <v>172</v>
      </c>
      <c r="E395" s="41"/>
      <c r="F395" s="249" t="s">
        <v>655</v>
      </c>
      <c r="G395" s="41"/>
      <c r="H395" s="41"/>
      <c r="I395" s="250"/>
      <c r="J395" s="41"/>
      <c r="K395" s="41"/>
      <c r="L395" s="45"/>
      <c r="M395" s="285"/>
      <c r="N395" s="286"/>
      <c r="O395" s="287"/>
      <c r="P395" s="287"/>
      <c r="Q395" s="287"/>
      <c r="R395" s="287"/>
      <c r="S395" s="287"/>
      <c r="T395" s="288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T395" s="18" t="s">
        <v>172</v>
      </c>
      <c r="AU395" s="18" t="s">
        <v>91</v>
      </c>
    </row>
    <row r="396" s="2" customFormat="1" ht="6.96" customHeight="1">
      <c r="A396" s="39"/>
      <c r="B396" s="67"/>
      <c r="C396" s="68"/>
      <c r="D396" s="68"/>
      <c r="E396" s="68"/>
      <c r="F396" s="68"/>
      <c r="G396" s="68"/>
      <c r="H396" s="68"/>
      <c r="I396" s="68"/>
      <c r="J396" s="68"/>
      <c r="K396" s="68"/>
      <c r="L396" s="45"/>
      <c r="M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</row>
  </sheetData>
  <sheetProtection sheet="1" autoFilter="0" formatColumns="0" formatRows="0" objects="1" scenarios="1" spinCount="100000" saltValue="4JTxeT2d4roCF/WSuN3UAdvCnuxMLOYgpJnIzZbjFmpgzY9OK1TiznfoDHo/GtdEnBgU6lTh7MSoJYDHf8ckZQ==" hashValue="qlzH+XdYKvM8ma/phgjgdYJVHC6rPT0Ioq7gjseVDk4lPHcVkeubjB1y2srOttOhwEoC0gc+02ESe8hAw2ayPg==" algorithmName="SHA-512" password="CC35"/>
  <autoFilter ref="C138:K395"/>
  <mergeCells count="6">
    <mergeCell ref="E7:H7"/>
    <mergeCell ref="E16:H16"/>
    <mergeCell ref="E25:H25"/>
    <mergeCell ref="E85:H85"/>
    <mergeCell ref="E131:H13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3"/>
      <c r="C3" s="134"/>
      <c r="D3" s="134"/>
      <c r="E3" s="134"/>
      <c r="F3" s="134"/>
      <c r="G3" s="134"/>
      <c r="H3" s="21"/>
    </row>
    <row r="4" s="1" customFormat="1" ht="24.96" customHeight="1">
      <c r="B4" s="21"/>
      <c r="C4" s="135" t="s">
        <v>656</v>
      </c>
      <c r="H4" s="21"/>
    </row>
    <row r="5" s="1" customFormat="1" ht="12" customHeight="1">
      <c r="B5" s="21"/>
      <c r="C5" s="289" t="s">
        <v>13</v>
      </c>
      <c r="D5" s="143" t="s">
        <v>14</v>
      </c>
      <c r="E5" s="1"/>
      <c r="F5" s="1"/>
      <c r="H5" s="21"/>
    </row>
    <row r="6" s="1" customFormat="1" ht="36.96" customHeight="1">
      <c r="B6" s="21"/>
      <c r="C6" s="290" t="s">
        <v>16</v>
      </c>
      <c r="D6" s="291" t="s">
        <v>17</v>
      </c>
      <c r="E6" s="1"/>
      <c r="F6" s="1"/>
      <c r="H6" s="21"/>
    </row>
    <row r="7" s="1" customFormat="1" ht="24.75" customHeight="1">
      <c r="B7" s="21"/>
      <c r="C7" s="137" t="s">
        <v>23</v>
      </c>
      <c r="D7" s="140" t="str">
        <f>'Rekapitulace stavby'!AN8</f>
        <v>18. 10. 2024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86"/>
      <c r="B9" s="292"/>
      <c r="C9" s="293" t="s">
        <v>62</v>
      </c>
      <c r="D9" s="294" t="s">
        <v>63</v>
      </c>
      <c r="E9" s="294" t="s">
        <v>128</v>
      </c>
      <c r="F9" s="295" t="s">
        <v>657</v>
      </c>
      <c r="G9" s="186"/>
      <c r="H9" s="292"/>
    </row>
    <row r="10" s="2" customFormat="1" ht="26.4" customHeight="1">
      <c r="A10" s="39"/>
      <c r="B10" s="45"/>
      <c r="C10" s="296" t="s">
        <v>14</v>
      </c>
      <c r="D10" s="296" t="s">
        <v>17</v>
      </c>
      <c r="E10" s="39"/>
      <c r="F10" s="39"/>
      <c r="G10" s="39"/>
      <c r="H10" s="45"/>
    </row>
    <row r="11" s="2" customFormat="1" ht="16.8" customHeight="1">
      <c r="A11" s="39"/>
      <c r="B11" s="45"/>
      <c r="C11" s="297" t="s">
        <v>88</v>
      </c>
      <c r="D11" s="298" t="s">
        <v>89</v>
      </c>
      <c r="E11" s="299" t="s">
        <v>1</v>
      </c>
      <c r="F11" s="300">
        <v>270.08999999999997</v>
      </c>
      <c r="G11" s="39"/>
      <c r="H11" s="45"/>
    </row>
    <row r="12" s="2" customFormat="1" ht="16.8" customHeight="1">
      <c r="A12" s="39"/>
      <c r="B12" s="45"/>
      <c r="C12" s="301" t="s">
        <v>1</v>
      </c>
      <c r="D12" s="301" t="s">
        <v>367</v>
      </c>
      <c r="E12" s="18" t="s">
        <v>1</v>
      </c>
      <c r="F12" s="302">
        <v>275.89999999999998</v>
      </c>
      <c r="G12" s="39"/>
      <c r="H12" s="45"/>
    </row>
    <row r="13" s="2" customFormat="1" ht="16.8" customHeight="1">
      <c r="A13" s="39"/>
      <c r="B13" s="45"/>
      <c r="C13" s="301" t="s">
        <v>1</v>
      </c>
      <c r="D13" s="301" t="s">
        <v>368</v>
      </c>
      <c r="E13" s="18" t="s">
        <v>1</v>
      </c>
      <c r="F13" s="302">
        <v>-4.4800000000000004</v>
      </c>
      <c r="G13" s="39"/>
      <c r="H13" s="45"/>
    </row>
    <row r="14" s="2" customFormat="1" ht="16.8" customHeight="1">
      <c r="A14" s="39"/>
      <c r="B14" s="45"/>
      <c r="C14" s="301" t="s">
        <v>1</v>
      </c>
      <c r="D14" s="301" t="s">
        <v>369</v>
      </c>
      <c r="E14" s="18" t="s">
        <v>1</v>
      </c>
      <c r="F14" s="302">
        <v>-1.0800000000000001</v>
      </c>
      <c r="G14" s="39"/>
      <c r="H14" s="45"/>
    </row>
    <row r="15" s="2" customFormat="1" ht="16.8" customHeight="1">
      <c r="A15" s="39"/>
      <c r="B15" s="45"/>
      <c r="C15" s="301" t="s">
        <v>1</v>
      </c>
      <c r="D15" s="301" t="s">
        <v>370</v>
      </c>
      <c r="E15" s="18" t="s">
        <v>1</v>
      </c>
      <c r="F15" s="302">
        <v>-0.25</v>
      </c>
      <c r="G15" s="39"/>
      <c r="H15" s="45"/>
    </row>
    <row r="16" s="2" customFormat="1" ht="16.8" customHeight="1">
      <c r="A16" s="39"/>
      <c r="B16" s="45"/>
      <c r="C16" s="301" t="s">
        <v>88</v>
      </c>
      <c r="D16" s="301" t="s">
        <v>155</v>
      </c>
      <c r="E16" s="18" t="s">
        <v>1</v>
      </c>
      <c r="F16" s="302">
        <v>270.08999999999997</v>
      </c>
      <c r="G16" s="39"/>
      <c r="H16" s="45"/>
    </row>
    <row r="17" s="2" customFormat="1" ht="16.8" customHeight="1">
      <c r="A17" s="39"/>
      <c r="B17" s="45"/>
      <c r="C17" s="303" t="s">
        <v>658</v>
      </c>
      <c r="D17" s="39"/>
      <c r="E17" s="39"/>
      <c r="F17" s="39"/>
      <c r="G17" s="39"/>
      <c r="H17" s="45"/>
    </row>
    <row r="18" s="2" customFormat="1" ht="16.8" customHeight="1">
      <c r="A18" s="39"/>
      <c r="B18" s="45"/>
      <c r="C18" s="301" t="s">
        <v>363</v>
      </c>
      <c r="D18" s="301" t="s">
        <v>364</v>
      </c>
      <c r="E18" s="18" t="s">
        <v>170</v>
      </c>
      <c r="F18" s="302">
        <v>270.08999999999997</v>
      </c>
      <c r="G18" s="39"/>
      <c r="H18" s="45"/>
    </row>
    <row r="19" s="2" customFormat="1" ht="16.8" customHeight="1">
      <c r="A19" s="39"/>
      <c r="B19" s="45"/>
      <c r="C19" s="301" t="s">
        <v>358</v>
      </c>
      <c r="D19" s="301" t="s">
        <v>359</v>
      </c>
      <c r="E19" s="18" t="s">
        <v>170</v>
      </c>
      <c r="F19" s="302">
        <v>292.08999999999997</v>
      </c>
      <c r="G19" s="39"/>
      <c r="H19" s="45"/>
    </row>
    <row r="20" s="2" customFormat="1" ht="7.44" customHeight="1">
      <c r="A20" s="39"/>
      <c r="B20" s="166"/>
      <c r="C20" s="167"/>
      <c r="D20" s="167"/>
      <c r="E20" s="167"/>
      <c r="F20" s="167"/>
      <c r="G20" s="167"/>
      <c r="H20" s="45"/>
    </row>
    <row r="21" s="2" customFormat="1">
      <c r="A21" s="39"/>
      <c r="B21" s="39"/>
      <c r="C21" s="39"/>
      <c r="D21" s="39"/>
      <c r="E21" s="39"/>
      <c r="F21" s="39"/>
      <c r="G21" s="39"/>
      <c r="H21" s="39"/>
    </row>
  </sheetData>
  <sheetProtection sheet="1" formatColumns="0" formatRows="0" objects="1" scenarios="1" spinCount="100000" saltValue="a8DypuLFLau+9WovbxVRhMH24+HNoHYBlHbnE1txFFgSgvVnNrooHKHGCquMmWxyJg+HF/Y8OFCkptfXF1lQVQ==" hashValue="3iaQr1a2FmHxS6IEl8DDagpBAh6+uJVWrfbQUuLCTmSM7hibOllYg61bzSHpRg4o0vic80srW4pQxUar318/eA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P-PROJEKTA-PC4\PP4-IČO-43965814</dc:creator>
  <cp:lastModifiedBy>P-PROJEKTA-PC4\PP4-IČO-43965814</cp:lastModifiedBy>
  <dcterms:created xsi:type="dcterms:W3CDTF">2024-10-17T06:31:10Z</dcterms:created>
  <dcterms:modified xsi:type="dcterms:W3CDTF">2024-10-17T06:31:12Z</dcterms:modified>
</cp:coreProperties>
</file>