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arvikS\Documents\Rozpočty\Školní 1d\25.2\"/>
    </mc:Choice>
  </mc:AlternateContent>
  <xr:revisionPtr revIDLastSave="0" documentId="13_ncr:1_{747E8BFC-EFF6-4767-BBBB-9A2B74AA35D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ekapitulace stavby" sheetId="1" state="veryHidden" r:id="rId1"/>
    <sheet name="037 - Oprava vnějšího sch..." sheetId="2" r:id="rId2"/>
  </sheets>
  <definedNames>
    <definedName name="_xlnm._FilterDatabase" localSheetId="1" hidden="1">'037 - Oprava vnějšího sch...'!$C$138:$K$331</definedName>
    <definedName name="_xlnm.Print_Titles" localSheetId="1">'037 - Oprava vnějšího sch...'!$138:$138</definedName>
    <definedName name="_xlnm.Print_Titles" localSheetId="0">'Rekapitulace stavby'!$92:$92</definedName>
    <definedName name="_xlnm.Print_Area" localSheetId="1">'037 - Oprava vnějšího sch...'!$C$4:$J$76,'037 - Oprava vnějšího sch...'!$C$82:$J$122,'037 - Oprava vnějšího sch...'!$C$128:$J$331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7" i="2"/>
  <c r="BH327" i="2"/>
  <c r="BG327" i="2"/>
  <c r="BE327" i="2"/>
  <c r="T327" i="2"/>
  <c r="T326" i="2" s="1"/>
  <c r="R327" i="2"/>
  <c r="R326" i="2"/>
  <c r="P327" i="2"/>
  <c r="P326" i="2"/>
  <c r="BI322" i="2"/>
  <c r="BH322" i="2"/>
  <c r="BG322" i="2"/>
  <c r="BE322" i="2"/>
  <c r="T322" i="2"/>
  <c r="T321" i="2"/>
  <c r="R322" i="2"/>
  <c r="R321" i="2"/>
  <c r="P322" i="2"/>
  <c r="P321" i="2" s="1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6" i="2"/>
  <c r="BH306" i="2"/>
  <c r="BG306" i="2"/>
  <c r="BE306" i="2"/>
  <c r="T306" i="2"/>
  <c r="R306" i="2"/>
  <c r="P306" i="2"/>
  <c r="BI303" i="2"/>
  <c r="BH303" i="2"/>
  <c r="BG303" i="2"/>
  <c r="BE303" i="2"/>
  <c r="T303" i="2"/>
  <c r="R303" i="2"/>
  <c r="P303" i="2"/>
  <c r="BI299" i="2"/>
  <c r="BH299" i="2"/>
  <c r="BG299" i="2"/>
  <c r="BE299" i="2"/>
  <c r="T299" i="2"/>
  <c r="R299" i="2"/>
  <c r="P299" i="2"/>
  <c r="BI295" i="2"/>
  <c r="BH295" i="2"/>
  <c r="BG295" i="2"/>
  <c r="BE295" i="2"/>
  <c r="T295" i="2"/>
  <c r="R295" i="2"/>
  <c r="P295" i="2"/>
  <c r="BI291" i="2"/>
  <c r="BH291" i="2"/>
  <c r="BG291" i="2"/>
  <c r="BE291" i="2"/>
  <c r="T291" i="2"/>
  <c r="R291" i="2"/>
  <c r="P291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7" i="2"/>
  <c r="BH277" i="2"/>
  <c r="BG277" i="2"/>
  <c r="BE277" i="2"/>
  <c r="T277" i="2"/>
  <c r="R277" i="2"/>
  <c r="P277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4" i="2"/>
  <c r="BH254" i="2"/>
  <c r="BG254" i="2"/>
  <c r="BE254" i="2"/>
  <c r="T254" i="2"/>
  <c r="R254" i="2"/>
  <c r="P254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5" i="2"/>
  <c r="BH245" i="2"/>
  <c r="BG245" i="2"/>
  <c r="BE245" i="2"/>
  <c r="T245" i="2"/>
  <c r="R245" i="2"/>
  <c r="P245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6" i="2"/>
  <c r="BH226" i="2"/>
  <c r="BG226" i="2"/>
  <c r="BE226" i="2"/>
  <c r="T226" i="2"/>
  <c r="R226" i="2"/>
  <c r="P226" i="2"/>
  <c r="BI222" i="2"/>
  <c r="BH222" i="2"/>
  <c r="BG222" i="2"/>
  <c r="BE222" i="2"/>
  <c r="T222" i="2"/>
  <c r="R222" i="2"/>
  <c r="P222" i="2"/>
  <c r="BI218" i="2"/>
  <c r="BH218" i="2"/>
  <c r="BG218" i="2"/>
  <c r="BE218" i="2"/>
  <c r="T218" i="2"/>
  <c r="R218" i="2"/>
  <c r="P218" i="2"/>
  <c r="BI214" i="2"/>
  <c r="BH214" i="2"/>
  <c r="BG214" i="2"/>
  <c r="BE214" i="2"/>
  <c r="T214" i="2"/>
  <c r="R214" i="2"/>
  <c r="P214" i="2"/>
  <c r="BI209" i="2"/>
  <c r="BH209" i="2"/>
  <c r="BG209" i="2"/>
  <c r="BE209" i="2"/>
  <c r="T209" i="2"/>
  <c r="R209" i="2"/>
  <c r="P209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196" i="2"/>
  <c r="BH196" i="2"/>
  <c r="BG196" i="2"/>
  <c r="BE196" i="2"/>
  <c r="T196" i="2"/>
  <c r="R196" i="2"/>
  <c r="P196" i="2"/>
  <c r="BI192" i="2"/>
  <c r="BH192" i="2"/>
  <c r="BG192" i="2"/>
  <c r="BE192" i="2"/>
  <c r="T192" i="2"/>
  <c r="R192" i="2"/>
  <c r="P192" i="2"/>
  <c r="BI188" i="2"/>
  <c r="BH188" i="2"/>
  <c r="BG188" i="2"/>
  <c r="BE188" i="2"/>
  <c r="T188" i="2"/>
  <c r="R188" i="2"/>
  <c r="P188" i="2"/>
  <c r="BI184" i="2"/>
  <c r="BH184" i="2"/>
  <c r="BG184" i="2"/>
  <c r="BE184" i="2"/>
  <c r="T184" i="2"/>
  <c r="R184" i="2"/>
  <c r="P184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69" i="2"/>
  <c r="BH169" i="2"/>
  <c r="BG169" i="2"/>
  <c r="BE169" i="2"/>
  <c r="T169" i="2"/>
  <c r="R169" i="2"/>
  <c r="P169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7" i="2"/>
  <c r="BH157" i="2"/>
  <c r="BG157" i="2"/>
  <c r="BE157" i="2"/>
  <c r="T157" i="2"/>
  <c r="R157" i="2"/>
  <c r="P157" i="2"/>
  <c r="BI151" i="2"/>
  <c r="BH151" i="2"/>
  <c r="BG151" i="2"/>
  <c r="BE151" i="2"/>
  <c r="T151" i="2"/>
  <c r="T150" i="2" s="1"/>
  <c r="R151" i="2"/>
  <c r="R150" i="2"/>
  <c r="P151" i="2"/>
  <c r="P150" i="2"/>
  <c r="BI146" i="2"/>
  <c r="BH146" i="2"/>
  <c r="BG146" i="2"/>
  <c r="BE146" i="2"/>
  <c r="T146" i="2"/>
  <c r="R146" i="2"/>
  <c r="P146" i="2"/>
  <c r="BI142" i="2"/>
  <c r="BH142" i="2"/>
  <c r="BG142" i="2"/>
  <c r="BE142" i="2"/>
  <c r="T142" i="2"/>
  <c r="R142" i="2"/>
  <c r="P142" i="2"/>
  <c r="J136" i="2"/>
  <c r="F133" i="2"/>
  <c r="E131" i="2"/>
  <c r="BI120" i="2"/>
  <c r="BH120" i="2"/>
  <c r="BG120" i="2"/>
  <c r="BE120" i="2"/>
  <c r="BI119" i="2"/>
  <c r="BH119" i="2"/>
  <c r="BG119" i="2"/>
  <c r="BF119" i="2"/>
  <c r="BE119" i="2"/>
  <c r="BI118" i="2"/>
  <c r="BH118" i="2"/>
  <c r="BG118" i="2"/>
  <c r="BF118" i="2"/>
  <c r="BE118" i="2"/>
  <c r="BI117" i="2"/>
  <c r="BH117" i="2"/>
  <c r="BG117" i="2"/>
  <c r="F35" i="2" s="1"/>
  <c r="BF117" i="2"/>
  <c r="BE117" i="2"/>
  <c r="BI116" i="2"/>
  <c r="BH116" i="2"/>
  <c r="BG116" i="2"/>
  <c r="BF116" i="2"/>
  <c r="BE116" i="2"/>
  <c r="J33" i="2" s="1"/>
  <c r="BI115" i="2"/>
  <c r="F37" i="2" s="1"/>
  <c r="BH115" i="2"/>
  <c r="F36" i="2" s="1"/>
  <c r="BG115" i="2"/>
  <c r="BF115" i="2"/>
  <c r="BE115" i="2"/>
  <c r="J90" i="2"/>
  <c r="F87" i="2"/>
  <c r="E85" i="2"/>
  <c r="J19" i="2"/>
  <c r="E19" i="2"/>
  <c r="J135" i="2" s="1"/>
  <c r="J18" i="2"/>
  <c r="J16" i="2"/>
  <c r="E16" i="2"/>
  <c r="F136" i="2" s="1"/>
  <c r="J15" i="2"/>
  <c r="J13" i="2"/>
  <c r="E13" i="2"/>
  <c r="F135" i="2" s="1"/>
  <c r="J12" i="2"/>
  <c r="J10" i="2"/>
  <c r="J133" i="2" s="1"/>
  <c r="L90" i="1"/>
  <c r="AM90" i="1"/>
  <c r="AM89" i="1"/>
  <c r="L89" i="1"/>
  <c r="AM87" i="1"/>
  <c r="L87" i="1"/>
  <c r="L85" i="1"/>
  <c r="L84" i="1"/>
  <c r="BK295" i="2"/>
  <c r="J287" i="2"/>
  <c r="BK282" i="2"/>
  <c r="BK277" i="2"/>
  <c r="BK268" i="2"/>
  <c r="BK261" i="2"/>
  <c r="J254" i="2"/>
  <c r="BK245" i="2"/>
  <c r="J241" i="2"/>
  <c r="BK235" i="2"/>
  <c r="BK230" i="2"/>
  <c r="BK218" i="2"/>
  <c r="J218" i="2"/>
  <c r="J214" i="2"/>
  <c r="J209" i="2"/>
  <c r="J205" i="2"/>
  <c r="J203" i="2"/>
  <c r="J201" i="2"/>
  <c r="J196" i="2"/>
  <c r="J192" i="2"/>
  <c r="J188" i="2"/>
  <c r="J184" i="2"/>
  <c r="J179" i="2"/>
  <c r="J175" i="2"/>
  <c r="J173" i="2"/>
  <c r="J169" i="2"/>
  <c r="J165" i="2"/>
  <c r="J164" i="2"/>
  <c r="J163" i="2"/>
  <c r="J162" i="2"/>
  <c r="J161" i="2"/>
  <c r="J157" i="2"/>
  <c r="J151" i="2"/>
  <c r="J146" i="2"/>
  <c r="J142" i="2"/>
  <c r="BK306" i="2"/>
  <c r="J303" i="2"/>
  <c r="J295" i="2"/>
  <c r="J285" i="2"/>
  <c r="BK281" i="2"/>
  <c r="J273" i="2"/>
  <c r="J266" i="2"/>
  <c r="J259" i="2"/>
  <c r="BK250" i="2"/>
  <c r="J245" i="2"/>
  <c r="BK238" i="2"/>
  <c r="J234" i="2"/>
  <c r="J226" i="2"/>
  <c r="BK287" i="2"/>
  <c r="J284" i="2"/>
  <c r="J281" i="2"/>
  <c r="J268" i="2"/>
  <c r="BK259" i="2"/>
  <c r="BK249" i="2"/>
  <c r="J238" i="2"/>
  <c r="J233" i="2"/>
  <c r="BK222" i="2"/>
  <c r="BK258" i="2"/>
  <c r="J242" i="2"/>
  <c r="BK236" i="2"/>
  <c r="J230" i="2"/>
  <c r="AS94" i="1"/>
  <c r="J277" i="2"/>
  <c r="J261" i="2"/>
  <c r="J249" i="2"/>
  <c r="J240" i="2"/>
  <c r="J235" i="2"/>
  <c r="J312" i="2"/>
  <c r="BK303" i="2"/>
  <c r="J299" i="2"/>
  <c r="J291" i="2"/>
  <c r="BK284" i="2"/>
  <c r="J272" i="2"/>
  <c r="J262" i="2"/>
  <c r="J250" i="2"/>
  <c r="BK240" i="2"/>
  <c r="BK233" i="2"/>
  <c r="BK214" i="2"/>
  <c r="BK209" i="2"/>
  <c r="BK205" i="2"/>
  <c r="BK203" i="2"/>
  <c r="BK201" i="2"/>
  <c r="BK196" i="2"/>
  <c r="BK192" i="2"/>
  <c r="BK188" i="2"/>
  <c r="BK184" i="2"/>
  <c r="BK179" i="2"/>
  <c r="BK175" i="2"/>
  <c r="BK173" i="2"/>
  <c r="BK169" i="2"/>
  <c r="BK165" i="2"/>
  <c r="BK164" i="2"/>
  <c r="BK163" i="2"/>
  <c r="BK162" i="2"/>
  <c r="BK161" i="2"/>
  <c r="BK157" i="2"/>
  <c r="BK151" i="2"/>
  <c r="BK146" i="2"/>
  <c r="BK142" i="2"/>
  <c r="BK272" i="2"/>
  <c r="BK262" i="2"/>
  <c r="BK254" i="2"/>
  <c r="BK242" i="2"/>
  <c r="J236" i="2"/>
  <c r="BK226" i="2"/>
  <c r="BK331" i="2"/>
  <c r="J331" i="2"/>
  <c r="BK330" i="2"/>
  <c r="J330" i="2"/>
  <c r="BK327" i="2"/>
  <c r="J327" i="2"/>
  <c r="BK322" i="2"/>
  <c r="J322" i="2"/>
  <c r="BK319" i="2"/>
  <c r="J319" i="2"/>
  <c r="BK318" i="2"/>
  <c r="J318" i="2"/>
  <c r="BK317" i="2"/>
  <c r="J317" i="2"/>
  <c r="BK313" i="2"/>
  <c r="J313" i="2"/>
  <c r="BK312" i="2"/>
  <c r="BK310" i="2"/>
  <c r="J310" i="2"/>
  <c r="J306" i="2"/>
  <c r="BK299" i="2"/>
  <c r="BK291" i="2"/>
  <c r="BK285" i="2"/>
  <c r="J282" i="2"/>
  <c r="BK273" i="2"/>
  <c r="BK266" i="2"/>
  <c r="J258" i="2"/>
  <c r="BK241" i="2"/>
  <c r="BK234" i="2"/>
  <c r="J222" i="2"/>
  <c r="F33" i="2" l="1"/>
  <c r="T141" i="2"/>
  <c r="R183" i="2"/>
  <c r="T239" i="2"/>
  <c r="R260" i="2"/>
  <c r="R141" i="2"/>
  <c r="P183" i="2"/>
  <c r="BK232" i="2"/>
  <c r="J232" i="2" s="1"/>
  <c r="J102" i="2" s="1"/>
  <c r="R239" i="2"/>
  <c r="P286" i="2"/>
  <c r="P156" i="2"/>
  <c r="T174" i="2"/>
  <c r="R213" i="2"/>
  <c r="BK239" i="2"/>
  <c r="J239" i="2" s="1"/>
  <c r="J103" i="2" s="1"/>
  <c r="BK260" i="2"/>
  <c r="J260" i="2"/>
  <c r="J106" i="2"/>
  <c r="BK141" i="2"/>
  <c r="J141" i="2" s="1"/>
  <c r="J96" i="2" s="1"/>
  <c r="R156" i="2"/>
  <c r="P174" i="2"/>
  <c r="T213" i="2"/>
  <c r="P239" i="2"/>
  <c r="T260" i="2"/>
  <c r="BK156" i="2"/>
  <c r="J156" i="2" s="1"/>
  <c r="J98" i="2" s="1"/>
  <c r="P213" i="2"/>
  <c r="BK286" i="2"/>
  <c r="J286" i="2"/>
  <c r="J107" i="2"/>
  <c r="P329" i="2"/>
  <c r="P328" i="2"/>
  <c r="BK183" i="2"/>
  <c r="J183" i="2"/>
  <c r="J100" i="2" s="1"/>
  <c r="R232" i="2"/>
  <c r="P260" i="2"/>
  <c r="BK174" i="2"/>
  <c r="J174" i="2"/>
  <c r="J99" i="2"/>
  <c r="R174" i="2"/>
  <c r="BK213" i="2"/>
  <c r="J213" i="2" s="1"/>
  <c r="J101" i="2" s="1"/>
  <c r="T232" i="2"/>
  <c r="BK244" i="2"/>
  <c r="T244" i="2"/>
  <c r="R286" i="2"/>
  <c r="R243" i="2" s="1"/>
  <c r="BK329" i="2"/>
  <c r="BK328" i="2"/>
  <c r="J328" i="2" s="1"/>
  <c r="J110" i="2" s="1"/>
  <c r="R329" i="2"/>
  <c r="R328" i="2"/>
  <c r="P141" i="2"/>
  <c r="P140" i="2"/>
  <c r="T156" i="2"/>
  <c r="T183" i="2"/>
  <c r="P232" i="2"/>
  <c r="P244" i="2"/>
  <c r="P243" i="2"/>
  <c r="R244" i="2"/>
  <c r="T286" i="2"/>
  <c r="T329" i="2"/>
  <c r="T328" i="2"/>
  <c r="BK321" i="2"/>
  <c r="J321" i="2"/>
  <c r="J108" i="2"/>
  <c r="BK150" i="2"/>
  <c r="J150" i="2"/>
  <c r="J97" i="2"/>
  <c r="BK326" i="2"/>
  <c r="J326" i="2"/>
  <c r="J109" i="2" s="1"/>
  <c r="AZ95" i="1"/>
  <c r="BB95" i="1"/>
  <c r="J87" i="2"/>
  <c r="F89" i="2"/>
  <c r="J89" i="2"/>
  <c r="F90" i="2"/>
  <c r="BF142" i="2"/>
  <c r="BF146" i="2"/>
  <c r="BF151" i="2"/>
  <c r="BF157" i="2"/>
  <c r="BF161" i="2"/>
  <c r="BF162" i="2"/>
  <c r="BF163" i="2"/>
  <c r="BF164" i="2"/>
  <c r="BF165" i="2"/>
  <c r="BF169" i="2"/>
  <c r="BF173" i="2"/>
  <c r="BF175" i="2"/>
  <c r="BF179" i="2"/>
  <c r="BF184" i="2"/>
  <c r="BF188" i="2"/>
  <c r="BF192" i="2"/>
  <c r="BF196" i="2"/>
  <c r="BF201" i="2"/>
  <c r="BF203" i="2"/>
  <c r="BF205" i="2"/>
  <c r="BF209" i="2"/>
  <c r="BF214" i="2"/>
  <c r="BF218" i="2"/>
  <c r="BF222" i="2"/>
  <c r="BF226" i="2"/>
  <c r="BF230" i="2"/>
  <c r="BF233" i="2"/>
  <c r="BF234" i="2"/>
  <c r="BF235" i="2"/>
  <c r="BF236" i="2"/>
  <c r="BF238" i="2"/>
  <c r="BF240" i="2"/>
  <c r="BF241" i="2"/>
  <c r="BF242" i="2"/>
  <c r="BF245" i="2"/>
  <c r="BF249" i="2"/>
  <c r="BF250" i="2"/>
  <c r="BF254" i="2"/>
  <c r="BF258" i="2"/>
  <c r="BF259" i="2"/>
  <c r="BF261" i="2"/>
  <c r="BF262" i="2"/>
  <c r="BF266" i="2"/>
  <c r="BF268" i="2"/>
  <c r="BF272" i="2"/>
  <c r="BF273" i="2"/>
  <c r="BF277" i="2"/>
  <c r="BF281" i="2"/>
  <c r="BF282" i="2"/>
  <c r="BF284" i="2"/>
  <c r="BF285" i="2"/>
  <c r="BF287" i="2"/>
  <c r="BF291" i="2"/>
  <c r="BF295" i="2"/>
  <c r="BF299" i="2"/>
  <c r="BF303" i="2"/>
  <c r="BF306" i="2"/>
  <c r="BF310" i="2"/>
  <c r="BF312" i="2"/>
  <c r="BF313" i="2"/>
  <c r="BF317" i="2"/>
  <c r="BF318" i="2"/>
  <c r="BF319" i="2"/>
  <c r="BF322" i="2"/>
  <c r="BF327" i="2"/>
  <c r="BF330" i="2"/>
  <c r="BF331" i="2"/>
  <c r="BC95" i="1"/>
  <c r="BC94" i="1" s="1"/>
  <c r="W32" i="1" s="1"/>
  <c r="AV95" i="1"/>
  <c r="BD95" i="1"/>
  <c r="BD94" i="1" s="1"/>
  <c r="W33" i="1" s="1"/>
  <c r="AZ94" i="1"/>
  <c r="W29" i="1" s="1"/>
  <c r="BB94" i="1"/>
  <c r="W31" i="1" s="1"/>
  <c r="T243" i="2" l="1"/>
  <c r="P139" i="2"/>
  <c r="AU95" i="1" s="1"/>
  <c r="AU94" i="1" s="1"/>
  <c r="BK243" i="2"/>
  <c r="J243" i="2"/>
  <c r="J104" i="2"/>
  <c r="R140" i="2"/>
  <c r="R139" i="2" s="1"/>
  <c r="T140" i="2"/>
  <c r="T139" i="2"/>
  <c r="BK140" i="2"/>
  <c r="BK139" i="2" s="1"/>
  <c r="J139" i="2" s="1"/>
  <c r="J94" i="2" s="1"/>
  <c r="J329" i="2"/>
  <c r="J111" i="2" s="1"/>
  <c r="J244" i="2"/>
  <c r="J105" i="2" s="1"/>
  <c r="AV94" i="1"/>
  <c r="AK29" i="1"/>
  <c r="AX94" i="1"/>
  <c r="AY94" i="1"/>
  <c r="J28" i="2" l="1"/>
  <c r="J120" i="2" s="1"/>
  <c r="J114" i="2" s="1"/>
  <c r="J122" i="2" s="1"/>
  <c r="J140" i="2"/>
  <c r="J95" i="2"/>
  <c r="J29" i="2" l="1"/>
  <c r="J30" i="2" s="1"/>
  <c r="AG95" i="1" s="1"/>
  <c r="BF120" i="2"/>
  <c r="AG94" i="1" l="1"/>
  <c r="AK26" i="1" s="1"/>
  <c r="J34" i="2"/>
  <c r="AW95" i="1" s="1"/>
  <c r="AT95" i="1" s="1"/>
  <c r="AN95" i="1" s="1"/>
  <c r="F34" i="2"/>
  <c r="BA95" i="1" s="1"/>
  <c r="BA94" i="1" s="1"/>
  <c r="W30" i="1" l="1"/>
  <c r="AW94" i="1"/>
  <c r="J39" i="2"/>
  <c r="AK30" i="1" l="1"/>
  <c r="AK35" i="1" s="1"/>
  <c r="AT94" i="1"/>
  <c r="AN94" i="1" s="1"/>
</calcChain>
</file>

<file path=xl/sharedStrings.xml><?xml version="1.0" encoding="utf-8"?>
<sst xmlns="http://schemas.openxmlformats.org/spreadsheetml/2006/main" count="2307" uniqueCount="492">
  <si>
    <t>Export Komplet</t>
  </si>
  <si>
    <t/>
  </si>
  <si>
    <t>2.0</t>
  </si>
  <si>
    <t>ZAMOK</t>
  </si>
  <si>
    <t>False</t>
  </si>
  <si>
    <t>{b184a287-3e94-4564-a8f0-03b235d013dc}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</si>
  <si>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</si>
  <si>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</si>
  <si>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</si>
  <si>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</si>
  <si>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</si>
  <si>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</si>
  <si>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</si>
  <si>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</si>
  <si>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037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</si>
  <si>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</si>
  <si>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</si>
  <si>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vnějšího schodiště a podesty předního a zadního vstupu na ul. Školní 1192/1d</t>
  </si>
  <si>
    <t>KSO:</t>
  </si>
  <si>
    <t>CC-CZ:</t>
  </si>
  <si>
    <t>Místo:</t>
  </si>
  <si>
    <t>Havířov</t>
  </si>
  <si>
    <t>Datum:</t>
  </si>
  <si>
    <t>26. 11. 2024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</si>
  <si>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</si>
  <si>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</si>
  <si>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</si>
  <si>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</si>
  <si>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</si>
  <si>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</si>
  <si>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</si>
  <si>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</si>
  <si>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</si>
  <si>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Barvík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</si>
  <si>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</si>
  <si>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</si>
  <si>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</si>
  <si>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</si>
  <si>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</si>
  <si>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</si>
  <si>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</si>
  <si>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</si>
  <si>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</si>
  <si>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</si>
  <si>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</si>
  <si>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</si>
  <si>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</si>
  <si>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</si>
  <si>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</si>
  <si>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</si>
  <si>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</si>
  <si>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</si>
  <si>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</si>
  <si>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</si>
  <si>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</si>
  <si>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</si>
  <si>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</si>
  <si>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</si>
  <si>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</si>
  <si>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</si>
  <si>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</si>
  <si>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</si>
  <si>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</si>
  <si>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</si>
  <si>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</si>
  <si>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</si>
  <si>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</si>
  <si>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</si>
  <si>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</si>
  <si>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</si>
  <si>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</si>
  <si>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</si>
  <si>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</si>
  <si>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</si>
  <si>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</si>
  <si>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</si>
  <si>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</si>
  <si>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</si>
  <si>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</si>
  <si>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</si>
  <si>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</si>
  <si>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</si>
  <si>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</si>
  <si>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</si>
  <si>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</si>
  <si>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</si>
  <si>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</si>
  <si>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</si>
  <si>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</si>
  <si>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</si>
  <si>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</si>
  <si>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</si>
  <si>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</si>
  <si>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</si>
  <si>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</si>
  <si>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</si>
  <si>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</si>
  <si>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</si>
  <si>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</si>
  <si>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</si>
  <si>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</si>
  <si>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</si>
  <si>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</si>
  <si>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</si>
  <si>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</si>
  <si>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>VRN - Vedlejší rozpočtové náklady</t>
  </si>
  <si>
    <t xml:space="preserve">    VRN3 - Zařízení staveniště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</si>
  <si>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</si>
  <si>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</si>
  <si>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</si>
  <si>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</si>
  <si>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</si>
  <si>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</si>
  <si>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</si>
  <si>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</si>
  <si>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</si>
  <si>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</si>
  <si>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</si>
  <si>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</si>
  <si>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</si>
  <si>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</si>
  <si>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</si>
  <si>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</si>
  <si>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</si>
  <si>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</si>
  <si>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</si>
  <si>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</si>
  <si>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</si>
  <si>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</si>
  <si>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</si>
  <si>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</si>
  <si>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</si>
  <si>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</si>
  <si>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</si>
  <si>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</si>
  <si>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</si>
  <si>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113106122</t>
  </si>
  <si>
    <t>Rozebrání dlažeb z kamenných dlaždic komunikací pro pěší ručně</t>
  </si>
  <si>
    <t>m2</t>
  </si>
  <si>
    <t>4</t>
  </si>
  <si>
    <t>328422121</t>
  </si>
  <si>
    <t>VV</t>
  </si>
  <si>
    <t>3,5*0,3 "PS před prvním stupněm</t>
  </si>
  <si>
    <t>3,45*0,3 "ZS před nultým stupněm</t>
  </si>
  <si>
    <t>Součet</t>
  </si>
  <si>
    <t>132112131</t>
  </si>
  <si>
    <t>Hloubení nezapažených rýh šířky do 800 mm v soudržných horninách třídy těžitelnosti I skupiny 1 a 2 ručně</t>
  </si>
  <si>
    <t>m3</t>
  </si>
  <si>
    <t>1098158844</t>
  </si>
  <si>
    <t>3,5*0,3*0,20 "PS před nultým stupněm</t>
  </si>
  <si>
    <t>3,45*0,3*0,20 "ZS před nultým stupněm</t>
  </si>
  <si>
    <t>Zakládání</t>
  </si>
  <si>
    <t>3</t>
  </si>
  <si>
    <t>279113115</t>
  </si>
  <si>
    <t>Základová zeď tl přes 300 do 400 mm z tvárnic ztraceného bednění včetně výplně z betonu tř. C 8/10</t>
  </si>
  <si>
    <t>-2100073864</t>
  </si>
  <si>
    <t>((1,01*0,47)/2)*3 "PS schodnice</t>
  </si>
  <si>
    <t>(0,29*0,15+0,253*0,28)*3 "ZS schodnice</t>
  </si>
  <si>
    <t>3,450*0,3 "ZS pod nášlapným stupněm ZS</t>
  </si>
  <si>
    <t>Vodorovné konstrukce</t>
  </si>
  <si>
    <t>434191441</t>
  </si>
  <si>
    <t>Osazení schodišťových stupňů kamenných broušených nebo leštěných s jednostranným zazděním</t>
  </si>
  <si>
    <t>m</t>
  </si>
  <si>
    <t>449215803</t>
  </si>
  <si>
    <t>3,500*3+3,500 "PS</t>
  </si>
  <si>
    <t>3,450*2+3,45  "ZS</t>
  </si>
  <si>
    <t>5</t>
  </si>
  <si>
    <t>M</t>
  </si>
  <si>
    <t>TSH.0007239.URS.1</t>
  </si>
  <si>
    <t>Teraco Schod LSS nosný nástupnice 70 mm 1750/350/155/70, broušení L+ P - 6 ks - přední vstup</t>
  </si>
  <si>
    <t>8</t>
  </si>
  <si>
    <t>43285432</t>
  </si>
  <si>
    <t>6</t>
  </si>
  <si>
    <t>TSH.0007239.URS.2</t>
  </si>
  <si>
    <t>Teraco Schod LSS nosný nástupnice 70 mm 1750/250/155/70, broušení L+ P - 2 ks - přední vstup</t>
  </si>
  <si>
    <t>-1046473171</t>
  </si>
  <si>
    <t>7</t>
  </si>
  <si>
    <t>TSH.0007239.URS.3</t>
  </si>
  <si>
    <t>Teraco Schod LSS nosný nástupnice 70 mm 1725/350/175/70, broušení L+ P - 4 ks - zadní vstup</t>
  </si>
  <si>
    <t>-1851912888</t>
  </si>
  <si>
    <t>TSH.0007239.URS.4</t>
  </si>
  <si>
    <t>Teraco Schodová jalová deska LSS nosná nástupnice 70 mm 1725/300/70, broušení L+ P - 2 ks - zadní vstup</t>
  </si>
  <si>
    <t>-2135677045</t>
  </si>
  <si>
    <t>9</t>
  </si>
  <si>
    <t>TSH.0007239.URS.5</t>
  </si>
  <si>
    <t>protiskluzový pásek š. 80 mm - intarzie , přední a zadní vstup</t>
  </si>
  <si>
    <t>-1540727884</t>
  </si>
  <si>
    <t>14,0 "PS</t>
  </si>
  <si>
    <t>10,35 "ZS</t>
  </si>
  <si>
    <t>10</t>
  </si>
  <si>
    <t>TSH.0007239.URS.6</t>
  </si>
  <si>
    <t>rozlišení nástupního a výstupního stupně š.100 mm intarzr - přední a zadní schdiště</t>
  </si>
  <si>
    <t>-516308624</t>
  </si>
  <si>
    <t>10,5"PS</t>
  </si>
  <si>
    <t>6,9 "ZS</t>
  </si>
  <si>
    <t>11</t>
  </si>
  <si>
    <t>998021021</t>
  </si>
  <si>
    <t>Přesun hmot - doprava schodišťových prefabrikovaných dodávek  a dlažby, balení</t>
  </si>
  <si>
    <t>kpl</t>
  </si>
  <si>
    <t>-799725178</t>
  </si>
  <si>
    <t>Komunikace pozemní</t>
  </si>
  <si>
    <t>564231111</t>
  </si>
  <si>
    <t>Podklad nebo podsyp ze štěrkopísku ŠP plochy přes 100 m2 tl 100 mm</t>
  </si>
  <si>
    <t>-146098218</t>
  </si>
  <si>
    <t>3,5*0,3 "PS u nultého stupně</t>
  </si>
  <si>
    <t>3,45*0,3 "ZS u nultého stupně</t>
  </si>
  <si>
    <t>13</t>
  </si>
  <si>
    <t>581114113</t>
  </si>
  <si>
    <t>Kryt z betonu komunikace pro pěší tl 100 mm - před schodišťovým stupněm</t>
  </si>
  <si>
    <t>-1956754706</t>
  </si>
  <si>
    <t>Úpravy povrchů, podlahy a osazování výplní</t>
  </si>
  <si>
    <t>14</t>
  </si>
  <si>
    <t>619995001</t>
  </si>
  <si>
    <t>Začištění omítek kolem oken, dveří, podlah nebo obkladů</t>
  </si>
  <si>
    <t>103984955</t>
  </si>
  <si>
    <t>0,36+0,18*2+2,4 "PS</t>
  </si>
  <si>
    <t>2,2+0,15*2+0,23"ZS</t>
  </si>
  <si>
    <t>15</t>
  </si>
  <si>
    <t>622142001</t>
  </si>
  <si>
    <t>Sklovláknité pletivo vnějších stěn vtlačené do tmelu</t>
  </si>
  <si>
    <t>285905200</t>
  </si>
  <si>
    <t>(1,380*0,62+((1,1*0,62)/2))*2 "PS</t>
  </si>
  <si>
    <t>1,35*0,35+0,29*0,15+0,253*0,28 " ZS</t>
  </si>
  <si>
    <t>16</t>
  </si>
  <si>
    <t>622211031</t>
  </si>
  <si>
    <t>Montáž kontaktního zateplení vnějších stěn lepením a mechanickým kotvením polystyrénových desek do betonu a zdiva tl přes 120 do 160 mm</t>
  </si>
  <si>
    <t>1212994368</t>
  </si>
  <si>
    <t>17</t>
  </si>
  <si>
    <t>28376010</t>
  </si>
  <si>
    <t>deska perimetrická fasádní soklová 150kPa λ=0,035 tl 20mm</t>
  </si>
  <si>
    <t>911185336</t>
  </si>
  <si>
    <t>2,98*1,15 'Přepočtené koeficientem množství</t>
  </si>
  <si>
    <t>18</t>
  </si>
  <si>
    <t>622511102.WBR.001</t>
  </si>
  <si>
    <t>Tenkovrstvá akrylátová omítka weberpas marmolit jemnozrnný vnějších stěn</t>
  </si>
  <si>
    <t>647678596</t>
  </si>
  <si>
    <t>19</t>
  </si>
  <si>
    <t>63127464</t>
  </si>
  <si>
    <t>profil rohový Al s výztužnou tkaninou š 100/100mm</t>
  </si>
  <si>
    <t>992154217</t>
  </si>
  <si>
    <t>20</t>
  </si>
  <si>
    <t>632452514</t>
  </si>
  <si>
    <t>Cementový rychletuhnoucí potěr ze suchých směsí tl přes 20 do 25 mm</t>
  </si>
  <si>
    <t>-1803937276</t>
  </si>
  <si>
    <t>3,8*1,38+1,04*0,18 "PS</t>
  </si>
  <si>
    <t>3,450*1,350+1,02*0,15 "ZS</t>
  </si>
  <si>
    <t>637211121</t>
  </si>
  <si>
    <t>Okapový chodník z betonových dlaždic tl 40 mm kladených do písku se zalitím spár MC</t>
  </si>
  <si>
    <t>-11649906</t>
  </si>
  <si>
    <t>2,480*0,5*2 "PS</t>
  </si>
  <si>
    <t>1,950*0,5 "ZS</t>
  </si>
  <si>
    <t>Ostatní konstrukce a práce, bourání</t>
  </si>
  <si>
    <t>22</t>
  </si>
  <si>
    <t>961044111</t>
  </si>
  <si>
    <t>Bourání základů z betonu prostého - schodišťových zdí</t>
  </si>
  <si>
    <t>-2009843311</t>
  </si>
  <si>
    <t>((0,840*0,455/2)*0,3)*3 "PS</t>
  </si>
  <si>
    <t>((0,510*0,320)/2*0,30)*3 "ZS</t>
  </si>
  <si>
    <t>23</t>
  </si>
  <si>
    <t>963053937</t>
  </si>
  <si>
    <t>Bourání ŽB schodišťových ramen monolitických na schodnicích</t>
  </si>
  <si>
    <t>-2123455797</t>
  </si>
  <si>
    <t>3,4*0,955 "PS</t>
  </si>
  <si>
    <t>3,360*0,871 "ZS</t>
  </si>
  <si>
    <t>24</t>
  </si>
  <si>
    <t>965043341</t>
  </si>
  <si>
    <t>Bourání podkladů pod dlažby betonových s potěrem nebo teracem tl do 100 mm pl přes 4 m2</t>
  </si>
  <si>
    <t>1317711101</t>
  </si>
  <si>
    <t>(3,800*1,520+3,40*0,12+1,04*0,18)*0,06 "PS-přední schodiště</t>
  </si>
  <si>
    <t>(3,450*1,410+1,02*0,15)*0,06 "ZS-zadní schodiště</t>
  </si>
  <si>
    <t>25</t>
  </si>
  <si>
    <t>967023693</t>
  </si>
  <si>
    <t>Přisekání kamenných nebo jiných ploch s tvrdým povrchem pl přes 2 m2</t>
  </si>
  <si>
    <t>442871537</t>
  </si>
  <si>
    <t>26</t>
  </si>
  <si>
    <t>976071111</t>
  </si>
  <si>
    <t>Vybourání kovových madel a zábradlí - pro zpětné použití</t>
  </si>
  <si>
    <t>1358648306</t>
  </si>
  <si>
    <t>1,1*2 "PS</t>
  </si>
  <si>
    <t>997</t>
  </si>
  <si>
    <t>Přesun sutě</t>
  </si>
  <si>
    <t>27</t>
  </si>
  <si>
    <t>997013117</t>
  </si>
  <si>
    <t>Vnitrostaveništní doprava suti a vybouraných hmot pro budovy v přes 21 do 24 m</t>
  </si>
  <si>
    <t>t</t>
  </si>
  <si>
    <t>1662360945</t>
  </si>
  <si>
    <t>28</t>
  </si>
  <si>
    <t>997013219</t>
  </si>
  <si>
    <t>Příplatek k vnitrostaveništní dopravě suti a vybouraných hmot za zvětšenou dopravu suti ZKD 10 m</t>
  </si>
  <si>
    <t>1667133898</t>
  </si>
  <si>
    <t>29</t>
  </si>
  <si>
    <t>997013511</t>
  </si>
  <si>
    <t>Odvoz suti a vybouraných hmot z meziskládky na skládku do 1 km s naložením a se složením</t>
  </si>
  <si>
    <t>1741028776</t>
  </si>
  <si>
    <t>30</t>
  </si>
  <si>
    <t>997013509</t>
  </si>
  <si>
    <t>Příplatek k odvozu suti a vybouraných hmot na skládku ZKD 1 km přes 1 km</t>
  </si>
  <si>
    <t>-1531451192</t>
  </si>
  <si>
    <t>8,769*14</t>
  </si>
  <si>
    <t>31</t>
  </si>
  <si>
    <t>997221615</t>
  </si>
  <si>
    <t>Poplatek za uložení na skládce (skládkovné) stavebního odpadu betonového kód odpadu 17 01 01</t>
  </si>
  <si>
    <t>768757427</t>
  </si>
  <si>
    <t>998</t>
  </si>
  <si>
    <t>Přesun hmot</t>
  </si>
  <si>
    <t>32</t>
  </si>
  <si>
    <t>998011003</t>
  </si>
  <si>
    <t>Přesun hmot pro budovy zděné v přes 12 do 24 m</t>
  </si>
  <si>
    <t>987704571</t>
  </si>
  <si>
    <t>33</t>
  </si>
  <si>
    <t>998011018</t>
  </si>
  <si>
    <t>Příplatek k přesunu hmot pro budovy zděné za zvětšený přesun do 5000 m</t>
  </si>
  <si>
    <t>-2006376238</t>
  </si>
  <si>
    <t>34</t>
  </si>
  <si>
    <t>998011019</t>
  </si>
  <si>
    <t>Příplatek k přesunu hmot pro budovy zděné za zvětšený přesun ZKD 5000 m</t>
  </si>
  <si>
    <t>1625396533</t>
  </si>
  <si>
    <t>PSV</t>
  </si>
  <si>
    <t>Práce a dodávky PSV</t>
  </si>
  <si>
    <t>711</t>
  </si>
  <si>
    <t>Izolace proti vodě, vlhkosti a plynům</t>
  </si>
  <si>
    <t>35</t>
  </si>
  <si>
    <t>711199101</t>
  </si>
  <si>
    <t>Provedení těsnícího pásu do spoje dilatační nebo styčné spáry podlaha - stěna</t>
  </si>
  <si>
    <t>-1029231462</t>
  </si>
  <si>
    <t>3,8+0,18*2 "PS</t>
  </si>
  <si>
    <t>3,450+0,15*2 "ZS</t>
  </si>
  <si>
    <t>36</t>
  </si>
  <si>
    <t>59054242</t>
  </si>
  <si>
    <t>páska pružná těsnící hydroizolační -kout</t>
  </si>
  <si>
    <t>kus</t>
  </si>
  <si>
    <t>1267115440</t>
  </si>
  <si>
    <t>37</t>
  </si>
  <si>
    <t>59054266</t>
  </si>
  <si>
    <t>profil ukončovací s okapničkou na spádový potěr barevný lak Al dl 2,5m v 30mm</t>
  </si>
  <si>
    <t>162033200</t>
  </si>
  <si>
    <t>1,38*2 "PS</t>
  </si>
  <si>
    <t>1,350 "ZS</t>
  </si>
  <si>
    <t>38</t>
  </si>
  <si>
    <t>711413111</t>
  </si>
  <si>
    <t>Izolace proti vodě za studena vodorovná těsnicí hmotou dvousložkovou na bázi polymery modifikované živičné emulze</t>
  </si>
  <si>
    <t>1237261991</t>
  </si>
  <si>
    <t>39</t>
  </si>
  <si>
    <t>998711103</t>
  </si>
  <si>
    <t>Přesun hmot tonážní pro izolace proti vodě, vlhkosti a plynům v objektech v přes 12 do 60 m</t>
  </si>
  <si>
    <t>1478444705</t>
  </si>
  <si>
    <t>40</t>
  </si>
  <si>
    <t>998711194</t>
  </si>
  <si>
    <t>Příplatek k přesunu hmot tonážnímu pro izolace proti vodě, vlhkosti a plynům za zvětšený přesun do 1000 m</t>
  </si>
  <si>
    <t>1344776803</t>
  </si>
  <si>
    <t>767</t>
  </si>
  <si>
    <t>Konstrukce zámečnické</t>
  </si>
  <si>
    <t>41</t>
  </si>
  <si>
    <t>767223222</t>
  </si>
  <si>
    <t>Montáž přímého kovového zábradlí do betonu konstrukce na schodišti v exteriéru -  úprava kotvení zábradlí, případná úprava polohy (směru) zábradlí</t>
  </si>
  <si>
    <t>912981086</t>
  </si>
  <si>
    <t>42</t>
  </si>
  <si>
    <t>767531121</t>
  </si>
  <si>
    <t>Osazení zapuštěného rámu z L profilů k čisticím rohožím</t>
  </si>
  <si>
    <t>-193729828</t>
  </si>
  <si>
    <t>(0,9+0,45)*2 "PS</t>
  </si>
  <si>
    <t>(0,9+0,45)*2 "ZS</t>
  </si>
  <si>
    <t>43</t>
  </si>
  <si>
    <t>69752160</t>
  </si>
  <si>
    <t>rám pro zapuštění profil L-30/30 25/25 20/30 15/30-Al</t>
  </si>
  <si>
    <t>1532685143</t>
  </si>
  <si>
    <t>5,4*1,1 'Přepočtené koeficientem množství</t>
  </si>
  <si>
    <t>44</t>
  </si>
  <si>
    <t>69752076</t>
  </si>
  <si>
    <t>rohož vstupní provedení houževnatá pryž, modul 150x100 cm</t>
  </si>
  <si>
    <t>1227128679</t>
  </si>
  <si>
    <t>0,5 "PS rozměr 0,9*0,45</t>
  </si>
  <si>
    <t>0,5 "ZS rozměr 0,9*0,45</t>
  </si>
  <si>
    <t>45</t>
  </si>
  <si>
    <t>767531212</t>
  </si>
  <si>
    <t>Montáž vstupních kovových nebo plastových rohoží čisticích zón plochy přes 0,5 do 1 m2</t>
  </si>
  <si>
    <t>-1003070564</t>
  </si>
  <si>
    <t>46</t>
  </si>
  <si>
    <t>767531811</t>
  </si>
  <si>
    <t>Demontáž vstupních kovových nebo plastových čisticích rohoží</t>
  </si>
  <si>
    <t>455773910</t>
  </si>
  <si>
    <t>0,88*0,45 "PS</t>
  </si>
  <si>
    <t>0,9*0,46 "ZS</t>
  </si>
  <si>
    <t>47</t>
  </si>
  <si>
    <t>767531821</t>
  </si>
  <si>
    <t>Demontáž rámů k čisticím rohožím</t>
  </si>
  <si>
    <t>-1813173426</t>
  </si>
  <si>
    <t>(0,88+0,44)*2 "PS</t>
  </si>
  <si>
    <t>(0,9+0,44)*2 "ZS</t>
  </si>
  <si>
    <t>48</t>
  </si>
  <si>
    <t>767995113</t>
  </si>
  <si>
    <t>Montáž atypických zámečnických konstrukcí hmotnosti přes 10 do 20 kg - nájezdová rampa pro kočárky</t>
  </si>
  <si>
    <t>kg</t>
  </si>
  <si>
    <t>804911200</t>
  </si>
  <si>
    <t>49</t>
  </si>
  <si>
    <t>31686151</t>
  </si>
  <si>
    <t>nájezdy pro kočárky</t>
  </si>
  <si>
    <t>-1289129981</t>
  </si>
  <si>
    <t>50</t>
  </si>
  <si>
    <t>998767103</t>
  </si>
  <si>
    <t>Přesun hmot tonážní pro zámečnické konstrukce v objektech v přes 12 do 24 m</t>
  </si>
  <si>
    <t>-1562091757</t>
  </si>
  <si>
    <t>51</t>
  </si>
  <si>
    <t>998767194</t>
  </si>
  <si>
    <t>Příplatek k přesunu hmot tonážnímu pro zámečnické konstrukce za zvětšený přesun do 1000 m</t>
  </si>
  <si>
    <t>-2025494129</t>
  </si>
  <si>
    <t>771</t>
  </si>
  <si>
    <t>Podlahy z dlaždic</t>
  </si>
  <si>
    <t>52</t>
  </si>
  <si>
    <t>771271812</t>
  </si>
  <si>
    <t>Demontáž obkladů stupnic z dlaždic keramických kladených do malty š přes 250 do 350 mm</t>
  </si>
  <si>
    <t>1711345366</t>
  </si>
  <si>
    <t>3,4*3 "PS</t>
  </si>
  <si>
    <t>3,45+3,36*2 "ZS</t>
  </si>
  <si>
    <t>53</t>
  </si>
  <si>
    <t>771271832</t>
  </si>
  <si>
    <t>Demontáž obkladů podstupnic z dlaždic keramických kladených do malty v do 250 mm</t>
  </si>
  <si>
    <t>1618773396</t>
  </si>
  <si>
    <t>3,5*4 "PS</t>
  </si>
  <si>
    <t>3,45*2 "ZS</t>
  </si>
  <si>
    <t>54</t>
  </si>
  <si>
    <t>771471830</t>
  </si>
  <si>
    <t>Demontáž soklíků z dlaždic keramických kladených do malty schodišťových</t>
  </si>
  <si>
    <t>-280797073</t>
  </si>
  <si>
    <t>0,36+0,18+0,18+2,4"PS</t>
  </si>
  <si>
    <t>55</t>
  </si>
  <si>
    <t>771474134</t>
  </si>
  <si>
    <t>Montáž soklů z dlaždic keramických schodišťových stupňovitých lepených cementovým flexibilním lepidlem v přes 120 do 150 mm</t>
  </si>
  <si>
    <t>1839449370</t>
  </si>
  <si>
    <t>56</t>
  </si>
  <si>
    <t>59247478</t>
  </si>
  <si>
    <t>soklík teracový broušený 300x70x10mm</t>
  </si>
  <si>
    <t>-1530259126</t>
  </si>
  <si>
    <t>5,85</t>
  </si>
  <si>
    <t>5,85*1,1 'Přepočtené koeficientem množství</t>
  </si>
  <si>
    <t>57</t>
  </si>
  <si>
    <t>771554113</t>
  </si>
  <si>
    <t>Montáž podlah z dlaždic teracových lepených flexibilním lepidlem přes 9 do 12 ks/m2</t>
  </si>
  <si>
    <t>-1596665726</t>
  </si>
  <si>
    <t>6,21 "PS</t>
  </si>
  <si>
    <t>5,58 "ZS</t>
  </si>
  <si>
    <t>58</t>
  </si>
  <si>
    <t>59247001</t>
  </si>
  <si>
    <t>dlaždice teracová 300x300x30mm - Teracová dlažba 300x300 O - A 201 K I. jak.</t>
  </si>
  <si>
    <t>97903363</t>
  </si>
  <si>
    <t>11,79*1,1 'Přepočtené koeficientem množství</t>
  </si>
  <si>
    <t>59</t>
  </si>
  <si>
    <t>771559191</t>
  </si>
  <si>
    <t>Příplatek k montáži podlah z dlaždic teracových za plochu do 5 m2</t>
  </si>
  <si>
    <t>1314058795</t>
  </si>
  <si>
    <t>60</t>
  </si>
  <si>
    <t>771571810</t>
  </si>
  <si>
    <t>Demontáž podlah z dlaždic keramických kladených do malty</t>
  </si>
  <si>
    <t>-1416322842</t>
  </si>
  <si>
    <t>3,800*1,520+3,40*0,12+1,04*0,18 "PS-přední schodiště</t>
  </si>
  <si>
    <t>3,450*1,410+1,02*0,15 "ZS-zadní schodiště</t>
  </si>
  <si>
    <t>61</t>
  </si>
  <si>
    <t>998771103</t>
  </si>
  <si>
    <t>Přesun hmot tonážní pro podlahy z dlaždic v objektech v přes 12 do 24 m</t>
  </si>
  <si>
    <t>-1330931765</t>
  </si>
  <si>
    <t>62</t>
  </si>
  <si>
    <t>998771194</t>
  </si>
  <si>
    <t>Příplatek k přesunu hmot tonážnímu pro podlahy z dlaždic za zvětšený přesun do 1000 m</t>
  </si>
  <si>
    <t>1894582465</t>
  </si>
  <si>
    <t>63</t>
  </si>
  <si>
    <t>998771199</t>
  </si>
  <si>
    <t>Příplatek k přesunu hmot tonážnímu pro podlahy z dlaždic za zvětšený přesun ZKD 1000 m</t>
  </si>
  <si>
    <t>430042145</t>
  </si>
  <si>
    <t>0,856*9</t>
  </si>
  <si>
    <t>781</t>
  </si>
  <si>
    <t>Dokončovací práce - obklady</t>
  </si>
  <si>
    <t>64</t>
  </si>
  <si>
    <t>781161022</t>
  </si>
  <si>
    <t>Montáž profilu ukončujícího pro dlažbu na balkonech a terasách</t>
  </si>
  <si>
    <t>734963617</t>
  </si>
  <si>
    <t>783</t>
  </si>
  <si>
    <t>Dokončovací práce - nátěry</t>
  </si>
  <si>
    <t>65</t>
  </si>
  <si>
    <t>783327101</t>
  </si>
  <si>
    <t>Krycí jednonásobný akrylátový nátěr zámečnických konstrukcí - nátěr zábradlí a konstrukce markýzy</t>
  </si>
  <si>
    <t>-485211768</t>
  </si>
  <si>
    <t>Vedlejší rozpočtové náklady</t>
  </si>
  <si>
    <t>VRN3</t>
  </si>
  <si>
    <t>66</t>
  </si>
  <si>
    <t>032002000</t>
  </si>
  <si>
    <t>Vybavení staveniště</t>
  </si>
  <si>
    <t>1024</t>
  </si>
  <si>
    <t>-42948222</t>
  </si>
  <si>
    <t>67</t>
  </si>
  <si>
    <t>039203000</t>
  </si>
  <si>
    <t>Úprava terénu po zrušení zařízení staveniště</t>
  </si>
  <si>
    <t>1013976051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</si>
</sst>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3" fillId="4" borderId="0" xfId="0" applyFont="1" applyFill="1" applyAlignment="1">
      <alignment horizontal="left" vertical="center"/>
    </xf>
    <xf numFmtId="4" fontId="23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" customHeight="1"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86" t="s">
        <v>14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R5" s="18"/>
      <c r="BE5" s="183" t="s">
        <v>15</v>
      </c>
      <c r="BS5" s="15" t="s">
        <v>6</v>
      </c>
    </row>
    <row r="6" spans="1:74" ht="36.9" customHeight="1">
      <c r="B6" s="18"/>
      <c r="D6" s="24" t="s">
        <v>16</v>
      </c>
      <c r="K6" s="188" t="s">
        <v>17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R6" s="18"/>
      <c r="BE6" s="184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84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84"/>
      <c r="BS8" s="15" t="s">
        <v>6</v>
      </c>
    </row>
    <row r="9" spans="1:74" ht="14.4" customHeight="1">
      <c r="B9" s="18"/>
      <c r="AR9" s="18"/>
      <c r="BE9" s="184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84"/>
      <c r="BS10" s="15" t="s">
        <v>6</v>
      </c>
    </row>
    <row r="11" spans="1:74" ht="18.45" customHeight="1">
      <c r="B11" s="18"/>
      <c r="E11" s="23" t="s">
        <v>26</v>
      </c>
      <c r="AK11" s="25" t="s">
        <v>27</v>
      </c>
      <c r="AN11" s="23" t="s">
        <v>1</v>
      </c>
      <c r="AR11" s="18"/>
      <c r="BE11" s="184"/>
      <c r="BS11" s="15" t="s">
        <v>6</v>
      </c>
    </row>
    <row r="12" spans="1:74" ht="6.9" customHeight="1">
      <c r="B12" s="18"/>
      <c r="AR12" s="18"/>
      <c r="BE12" s="184"/>
      <c r="BS12" s="15" t="s">
        <v>6</v>
      </c>
    </row>
    <row r="13" spans="1:74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184"/>
      <c r="BS13" s="15" t="s">
        <v>6</v>
      </c>
    </row>
    <row r="14" spans="1:74" ht="13.2">
      <c r="B14" s="18"/>
      <c r="E14" s="189" t="s">
        <v>29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25" t="s">
        <v>27</v>
      </c>
      <c r="AN14" s="27" t="s">
        <v>29</v>
      </c>
      <c r="AR14" s="18"/>
      <c r="BE14" s="184"/>
      <c r="BS14" s="15" t="s">
        <v>6</v>
      </c>
    </row>
    <row r="15" spans="1:74" ht="6.9" customHeight="1">
      <c r="B15" s="18"/>
      <c r="AR15" s="18"/>
      <c r="BE15" s="184"/>
      <c r="BS15" s="15" t="s">
        <v>4</v>
      </c>
    </row>
    <row r="16" spans="1:74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184"/>
      <c r="BS16" s="15" t="s">
        <v>4</v>
      </c>
    </row>
    <row r="17" spans="2:71" ht="18.45" customHeight="1">
      <c r="B17" s="18"/>
      <c r="E17" s="23" t="s">
        <v>26</v>
      </c>
      <c r="AK17" s="25" t="s">
        <v>27</v>
      </c>
      <c r="AN17" s="23" t="s">
        <v>1</v>
      </c>
      <c r="AR17" s="18"/>
      <c r="BE17" s="184"/>
      <c r="BS17" s="15" t="s">
        <v>31</v>
      </c>
    </row>
    <row r="18" spans="2:71" ht="6.9" customHeight="1">
      <c r="B18" s="18"/>
      <c r="AR18" s="18"/>
      <c r="BE18" s="184"/>
      <c r="BS18" s="15" t="s">
        <v>6</v>
      </c>
    </row>
    <row r="19" spans="2:7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184"/>
      <c r="BS19" s="15" t="s">
        <v>6</v>
      </c>
    </row>
    <row r="20" spans="2:71" ht="18.45" customHeight="1">
      <c r="B20" s="18"/>
      <c r="E20" s="23" t="s">
        <v>33</v>
      </c>
      <c r="AK20" s="25" t="s">
        <v>27</v>
      </c>
      <c r="AN20" s="23" t="s">
        <v>1</v>
      </c>
      <c r="AR20" s="18"/>
      <c r="BE20" s="184"/>
      <c r="BS20" s="15" t="s">
        <v>31</v>
      </c>
    </row>
    <row r="21" spans="2:71" ht="6.9" customHeight="1">
      <c r="B21" s="18"/>
      <c r="AR21" s="18"/>
      <c r="BE21" s="184"/>
    </row>
    <row r="22" spans="2:71" ht="12" customHeight="1">
      <c r="B22" s="18"/>
      <c r="D22" s="25" t="s">
        <v>34</v>
      </c>
      <c r="AR22" s="18"/>
      <c r="BE22" s="184"/>
    </row>
    <row r="23" spans="2:71" ht="16.5" customHeight="1">
      <c r="B23" s="18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8"/>
      <c r="BE23" s="184"/>
    </row>
    <row r="24" spans="2:71" ht="6.9" customHeight="1">
      <c r="B24" s="18"/>
      <c r="AR24" s="18"/>
      <c r="BE24" s="184"/>
    </row>
    <row r="25" spans="2:71" ht="6.9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84"/>
    </row>
    <row r="26" spans="2:71" s="1" customFormat="1" ht="25.95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2">
        <f>ROUND(AG94,2)</f>
        <v>0</v>
      </c>
      <c r="AL26" s="193"/>
      <c r="AM26" s="193"/>
      <c r="AN26" s="193"/>
      <c r="AO26" s="193"/>
      <c r="AR26" s="30"/>
      <c r="BE26" s="184"/>
    </row>
    <row r="27" spans="2:71" s="1" customFormat="1" ht="6.9" customHeight="1">
      <c r="B27" s="30"/>
      <c r="AR27" s="30"/>
      <c r="BE27" s="184"/>
    </row>
    <row r="28" spans="2:71" s="1" customFormat="1" ht="13.2">
      <c r="B28" s="30"/>
      <c r="L28" s="194" t="s">
        <v>36</v>
      </c>
      <c r="M28" s="194"/>
      <c r="N28" s="194"/>
      <c r="O28" s="194"/>
      <c r="P28" s="194"/>
      <c r="W28" s="194" t="s">
        <v>37</v>
      </c>
      <c r="X28" s="194"/>
      <c r="Y28" s="194"/>
      <c r="Z28" s="194"/>
      <c r="AA28" s="194"/>
      <c r="AB28" s="194"/>
      <c r="AC28" s="194"/>
      <c r="AD28" s="194"/>
      <c r="AE28" s="194"/>
      <c r="AK28" s="194" t="s">
        <v>38</v>
      </c>
      <c r="AL28" s="194"/>
      <c r="AM28" s="194"/>
      <c r="AN28" s="194"/>
      <c r="AO28" s="194"/>
      <c r="AR28" s="30"/>
      <c r="BE28" s="184"/>
    </row>
    <row r="29" spans="2:71" s="2" customFormat="1" ht="14.4" customHeight="1">
      <c r="B29" s="34"/>
      <c r="D29" s="25" t="s">
        <v>39</v>
      </c>
      <c r="F29" s="25" t="s">
        <v>40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4"/>
      <c r="BE29" s="185"/>
    </row>
    <row r="30" spans="2:71" s="2" customFormat="1" ht="14.4" customHeight="1">
      <c r="B30" s="34"/>
      <c r="F30" s="25" t="s">
        <v>41</v>
      </c>
      <c r="L30" s="197">
        <v>0.12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4"/>
      <c r="BE30" s="185"/>
    </row>
    <row r="31" spans="2:71" s="2" customFormat="1" ht="14.4" hidden="1" customHeight="1">
      <c r="B31" s="34"/>
      <c r="F31" s="25" t="s">
        <v>42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4"/>
      <c r="BE31" s="185"/>
    </row>
    <row r="32" spans="2:71" s="2" customFormat="1" ht="14.4" hidden="1" customHeight="1">
      <c r="B32" s="34"/>
      <c r="F32" s="25" t="s">
        <v>43</v>
      </c>
      <c r="L32" s="197">
        <v>0.12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4"/>
      <c r="BE32" s="185"/>
    </row>
    <row r="33" spans="2:57" s="2" customFormat="1" ht="14.4" hidden="1" customHeight="1">
      <c r="B33" s="34"/>
      <c r="F33" s="25" t="s">
        <v>44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4"/>
      <c r="BE33" s="185"/>
    </row>
    <row r="34" spans="2:57" s="1" customFormat="1" ht="6.9" customHeight="1">
      <c r="B34" s="30"/>
      <c r="AR34" s="30"/>
      <c r="BE34" s="184"/>
    </row>
    <row r="35" spans="2:57" s="1" customFormat="1" ht="25.95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98" t="s">
        <v>47</v>
      </c>
      <c r="Y35" s="199"/>
      <c r="Z35" s="199"/>
      <c r="AA35" s="199"/>
      <c r="AB35" s="199"/>
      <c r="AC35" s="37"/>
      <c r="AD35" s="37"/>
      <c r="AE35" s="37"/>
      <c r="AF35" s="37"/>
      <c r="AG35" s="37"/>
      <c r="AH35" s="37"/>
      <c r="AI35" s="37"/>
      <c r="AJ35" s="37"/>
      <c r="AK35" s="200">
        <f>SUM(AK26:AK33)</f>
        <v>0</v>
      </c>
      <c r="AL35" s="199"/>
      <c r="AM35" s="199"/>
      <c r="AN35" s="199"/>
      <c r="AO35" s="201"/>
      <c r="AP35" s="35"/>
      <c r="AQ35" s="35"/>
      <c r="AR35" s="30"/>
    </row>
    <row r="36" spans="2:57" s="1" customFormat="1" ht="6.9" customHeight="1">
      <c r="B36" s="30"/>
      <c r="AR36" s="30"/>
    </row>
    <row r="37" spans="2:57" s="1" customFormat="1" ht="14.4" customHeight="1">
      <c r="B37" s="30"/>
      <c r="AR37" s="30"/>
    </row>
    <row r="38" spans="2:57" ht="14.4" customHeight="1">
      <c r="B38" s="18"/>
      <c r="AR38" s="18"/>
    </row>
    <row r="39" spans="2:57" ht="14.4" customHeight="1">
      <c r="B39" s="18"/>
      <c r="AR39" s="18"/>
    </row>
    <row r="40" spans="2:57" ht="14.4" customHeight="1">
      <c r="B40" s="18"/>
      <c r="AR40" s="18"/>
    </row>
    <row r="41" spans="2:57" ht="14.4" customHeight="1">
      <c r="B41" s="18"/>
      <c r="AR41" s="18"/>
    </row>
    <row r="42" spans="2:57" ht="14.4" customHeight="1">
      <c r="B42" s="18"/>
      <c r="AR42" s="18"/>
    </row>
    <row r="43" spans="2:57" ht="14.4" customHeight="1">
      <c r="B43" s="18"/>
      <c r="AR43" s="18"/>
    </row>
    <row r="44" spans="2:57" ht="14.4" customHeight="1">
      <c r="B44" s="18"/>
      <c r="AR44" s="18"/>
    </row>
    <row r="45" spans="2:57" ht="14.4" customHeight="1">
      <c r="B45" s="18"/>
      <c r="AR45" s="18"/>
    </row>
    <row r="46" spans="2:57" ht="14.4" customHeight="1">
      <c r="B46" s="18"/>
      <c r="AR46" s="18"/>
    </row>
    <row r="47" spans="2:57" ht="14.4" customHeight="1">
      <c r="B47" s="18"/>
      <c r="AR47" s="18"/>
    </row>
    <row r="48" spans="2:57" ht="14.4" customHeight="1">
      <c r="B48" s="18"/>
      <c r="AR48" s="18"/>
    </row>
    <row r="49" spans="2:44" s="1" customFormat="1" ht="14.4" customHeight="1">
      <c r="B49" s="30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30"/>
    </row>
    <row r="50" spans="2:44" ht="10.199999999999999">
      <c r="B50" s="18"/>
      <c r="AR50" s="18"/>
    </row>
    <row r="51" spans="2:44" ht="10.199999999999999">
      <c r="B51" s="18"/>
      <c r="AR51" s="18"/>
    </row>
    <row r="52" spans="2:44" ht="10.199999999999999">
      <c r="B52" s="18"/>
      <c r="AR52" s="18"/>
    </row>
    <row r="53" spans="2:44" ht="10.199999999999999">
      <c r="B53" s="18"/>
      <c r="AR53" s="18"/>
    </row>
    <row r="54" spans="2:44" ht="10.199999999999999">
      <c r="B54" s="18"/>
      <c r="AR54" s="18"/>
    </row>
    <row r="55" spans="2:44" ht="10.199999999999999">
      <c r="B55" s="18"/>
      <c r="AR55" s="18"/>
    </row>
    <row r="56" spans="2:44" ht="10.199999999999999">
      <c r="B56" s="18"/>
      <c r="AR56" s="18"/>
    </row>
    <row r="57" spans="2:44" ht="10.199999999999999">
      <c r="B57" s="18"/>
      <c r="AR57" s="18"/>
    </row>
    <row r="58" spans="2:44" ht="10.199999999999999">
      <c r="B58" s="18"/>
      <c r="AR58" s="18"/>
    </row>
    <row r="59" spans="2:44" ht="10.199999999999999">
      <c r="B59" s="18"/>
      <c r="AR59" s="18"/>
    </row>
    <row r="60" spans="2:44" s="1" customFormat="1" ht="13.2">
      <c r="B60" s="30"/>
      <c r="D60" s="41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50</v>
      </c>
      <c r="AI60" s="32"/>
      <c r="AJ60" s="32"/>
      <c r="AK60" s="32"/>
      <c r="AL60" s="32"/>
      <c r="AM60" s="41" t="s">
        <v>51</v>
      </c>
      <c r="AN60" s="32"/>
      <c r="AO60" s="32"/>
      <c r="AR60" s="30"/>
    </row>
    <row r="61" spans="2:44" ht="10.199999999999999">
      <c r="B61" s="18"/>
      <c r="AR61" s="18"/>
    </row>
    <row r="62" spans="2:44" ht="10.199999999999999">
      <c r="B62" s="18"/>
      <c r="AR62" s="18"/>
    </row>
    <row r="63" spans="2:44" ht="10.199999999999999">
      <c r="B63" s="18"/>
      <c r="AR63" s="18"/>
    </row>
    <row r="64" spans="2:44" s="1" customFormat="1" ht="13.2">
      <c r="B64" s="30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30"/>
    </row>
    <row r="65" spans="2:44" ht="10.199999999999999">
      <c r="B65" s="18"/>
      <c r="AR65" s="18"/>
    </row>
    <row r="66" spans="2:44" ht="10.199999999999999">
      <c r="B66" s="18"/>
      <c r="AR66" s="18"/>
    </row>
    <row r="67" spans="2:44" ht="10.199999999999999">
      <c r="B67" s="18"/>
      <c r="AR67" s="18"/>
    </row>
    <row r="68" spans="2:44" ht="10.199999999999999">
      <c r="B68" s="18"/>
      <c r="AR68" s="18"/>
    </row>
    <row r="69" spans="2:44" ht="10.199999999999999">
      <c r="B69" s="18"/>
      <c r="AR69" s="18"/>
    </row>
    <row r="70" spans="2:44" ht="10.199999999999999">
      <c r="B70" s="18"/>
      <c r="AR70" s="18"/>
    </row>
    <row r="71" spans="2:44" ht="10.199999999999999">
      <c r="B71" s="18"/>
      <c r="AR71" s="18"/>
    </row>
    <row r="72" spans="2:44" ht="10.199999999999999">
      <c r="B72" s="18"/>
      <c r="AR72" s="18"/>
    </row>
    <row r="73" spans="2:44" ht="10.199999999999999">
      <c r="B73" s="18"/>
      <c r="AR73" s="18"/>
    </row>
    <row r="74" spans="2:44" ht="10.199999999999999">
      <c r="B74" s="18"/>
      <c r="AR74" s="18"/>
    </row>
    <row r="75" spans="2:44" s="1" customFormat="1" ht="13.2">
      <c r="B75" s="30"/>
      <c r="D75" s="41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50</v>
      </c>
      <c r="AI75" s="32"/>
      <c r="AJ75" s="32"/>
      <c r="AK75" s="32"/>
      <c r="AL75" s="32"/>
      <c r="AM75" s="41" t="s">
        <v>51</v>
      </c>
      <c r="AN75" s="32"/>
      <c r="AO75" s="32"/>
      <c r="AR75" s="30"/>
    </row>
    <row r="76" spans="2:44" s="1" customFormat="1" ht="10.199999999999999">
      <c r="B76" s="30"/>
      <c r="AR76" s="30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0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0" s="1" customFormat="1" ht="24.9" customHeight="1">
      <c r="B82" s="30"/>
      <c r="C82" s="19" t="s">
        <v>54</v>
      </c>
      <c r="AR82" s="30"/>
    </row>
    <row r="83" spans="1:90" s="1" customFormat="1" ht="6.9" customHeight="1">
      <c r="B83" s="30"/>
      <c r="AR83" s="30"/>
    </row>
    <row r="84" spans="1:90" s="3" customFormat="1" ht="12" customHeight="1">
      <c r="B84" s="46"/>
      <c r="C84" s="25" t="s">
        <v>13</v>
      </c>
      <c r="L84" s="3" t="str">
        <f>K5</f>
        <v>037</v>
      </c>
      <c r="AR84" s="46"/>
    </row>
    <row r="85" spans="1:90" s="4" customFormat="1" ht="36.9" customHeight="1">
      <c r="B85" s="47"/>
      <c r="C85" s="48" t="s">
        <v>16</v>
      </c>
      <c r="L85" s="202" t="str">
        <f>K6</f>
        <v>Oprava vnějšího schodiště a podesty předního a zadního vstupu na ul. Školní 1192/1d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R85" s="47"/>
    </row>
    <row r="86" spans="1:90" s="1" customFormat="1" ht="6.9" customHeight="1">
      <c r="B86" s="30"/>
      <c r="AR86" s="30"/>
    </row>
    <row r="87" spans="1:90" s="1" customFormat="1" ht="12" customHeight="1">
      <c r="B87" s="30"/>
      <c r="C87" s="25" t="s">
        <v>20</v>
      </c>
      <c r="L87" s="49" t="str">
        <f>IF(K8="","",K8)</f>
        <v>Havířov</v>
      </c>
      <c r="AI87" s="25" t="s">
        <v>22</v>
      </c>
      <c r="AM87" s="204" t="str">
        <f>IF(AN8= "","",AN8)</f>
        <v>26. 11. 2024</v>
      </c>
      <c r="AN87" s="204"/>
      <c r="AR87" s="30"/>
    </row>
    <row r="88" spans="1:90" s="1" customFormat="1" ht="6.9" customHeight="1">
      <c r="B88" s="30"/>
      <c r="AR88" s="30"/>
    </row>
    <row r="89" spans="1:90" s="1" customFormat="1" ht="15.15" customHeight="1">
      <c r="B89" s="30"/>
      <c r="C89" s="25" t="s">
        <v>24</v>
      </c>
      <c r="L89" s="3" t="str">
        <f>IF(E11= "","",E11)</f>
        <v xml:space="preserve"> </v>
      </c>
      <c r="AI89" s="25" t="s">
        <v>30</v>
      </c>
      <c r="AM89" s="205" t="str">
        <f>IF(E17="","",E17)</f>
        <v xml:space="preserve"> </v>
      </c>
      <c r="AN89" s="206"/>
      <c r="AO89" s="206"/>
      <c r="AP89" s="206"/>
      <c r="AR89" s="30"/>
      <c r="AS89" s="207" t="s">
        <v>55</v>
      </c>
      <c r="AT89" s="208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15" customHeight="1">
      <c r="B90" s="30"/>
      <c r="C90" s="25" t="s">
        <v>28</v>
      </c>
      <c r="L90" s="3" t="str">
        <f>IF(E14= "Vyplň údaj","",E14)</f>
        <v/>
      </c>
      <c r="AI90" s="25" t="s">
        <v>32</v>
      </c>
      <c r="AM90" s="205" t="str">
        <f>IF(E20="","",E20)</f>
        <v>Barvík</v>
      </c>
      <c r="AN90" s="206"/>
      <c r="AO90" s="206"/>
      <c r="AP90" s="206"/>
      <c r="AR90" s="30"/>
      <c r="AS90" s="209"/>
      <c r="AT90" s="210"/>
      <c r="BD90" s="54"/>
    </row>
    <row r="91" spans="1:90" s="1" customFormat="1" ht="10.8" customHeight="1">
      <c r="B91" s="30"/>
      <c r="AR91" s="30"/>
      <c r="AS91" s="209"/>
      <c r="AT91" s="210"/>
      <c r="BD91" s="54"/>
    </row>
    <row r="92" spans="1:90" s="1" customFormat="1" ht="29.25" customHeight="1">
      <c r="B92" s="30"/>
      <c r="C92" s="211" t="s">
        <v>56</v>
      </c>
      <c r="D92" s="212"/>
      <c r="E92" s="212"/>
      <c r="F92" s="212"/>
      <c r="G92" s="212"/>
      <c r="H92" s="55"/>
      <c r="I92" s="213" t="s">
        <v>57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4" t="s">
        <v>58</v>
      </c>
      <c r="AH92" s="212"/>
      <c r="AI92" s="212"/>
      <c r="AJ92" s="212"/>
      <c r="AK92" s="212"/>
      <c r="AL92" s="212"/>
      <c r="AM92" s="212"/>
      <c r="AN92" s="213" t="s">
        <v>59</v>
      </c>
      <c r="AO92" s="212"/>
      <c r="AP92" s="215"/>
      <c r="AQ92" s="56" t="s">
        <v>60</v>
      </c>
      <c r="AR92" s="30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0" s="1" customFormat="1" ht="10.8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19">
        <f>ROUND(AG95,2)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74</v>
      </c>
      <c r="BT94" s="70" t="s">
        <v>75</v>
      </c>
      <c r="BV94" s="70" t="s">
        <v>76</v>
      </c>
      <c r="BW94" s="70" t="s">
        <v>5</v>
      </c>
      <c r="BX94" s="70" t="s">
        <v>77</v>
      </c>
      <c r="CL94" s="70" t="s">
        <v>1</v>
      </c>
    </row>
    <row r="95" spans="1:90" s="6" customFormat="1" ht="37.5" customHeight="1">
      <c r="A95" s="71" t="s">
        <v>78</v>
      </c>
      <c r="B95" s="72"/>
      <c r="C95" s="73"/>
      <c r="D95" s="218" t="s">
        <v>14</v>
      </c>
      <c r="E95" s="218"/>
      <c r="F95" s="218"/>
      <c r="G95" s="218"/>
      <c r="H95" s="218"/>
      <c r="I95" s="74"/>
      <c r="J95" s="218" t="s">
        <v>17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'037 - Oprava vnějšího sch...'!J30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75" t="s">
        <v>79</v>
      </c>
      <c r="AR95" s="72"/>
      <c r="AS95" s="76">
        <v>0</v>
      </c>
      <c r="AT95" s="77">
        <f>ROUND(SUM(AV95:AW95),2)</f>
        <v>0</v>
      </c>
      <c r="AU95" s="78">
        <f>'037 - Oprava vnějšího sch...'!P139</f>
        <v>0</v>
      </c>
      <c r="AV95" s="77">
        <f>'037 - Oprava vnějšího sch...'!J33</f>
        <v>0</v>
      </c>
      <c r="AW95" s="77">
        <f>'037 - Oprava vnějšího sch...'!J34</f>
        <v>0</v>
      </c>
      <c r="AX95" s="77">
        <f>'037 - Oprava vnějšího sch...'!J35</f>
        <v>0</v>
      </c>
      <c r="AY95" s="77">
        <f>'037 - Oprava vnějšího sch...'!J36</f>
        <v>0</v>
      </c>
      <c r="AZ95" s="77">
        <f>'037 - Oprava vnějšího sch...'!F33</f>
        <v>0</v>
      </c>
      <c r="BA95" s="77">
        <f>'037 - Oprava vnějšího sch...'!F34</f>
        <v>0</v>
      </c>
      <c r="BB95" s="77">
        <f>'037 - Oprava vnějšího sch...'!F35</f>
        <v>0</v>
      </c>
      <c r="BC95" s="77">
        <f>'037 - Oprava vnějšího sch...'!F36</f>
        <v>0</v>
      </c>
      <c r="BD95" s="79">
        <f>'037 - Oprava vnějšího sch...'!F37</f>
        <v>0</v>
      </c>
      <c r="BT95" s="80" t="s">
        <v>80</v>
      </c>
      <c r="BU95" s="80" t="s">
        <v>81</v>
      </c>
      <c r="BV95" s="80" t="s">
        <v>76</v>
      </c>
      <c r="BW95" s="80" t="s">
        <v>5</v>
      </c>
      <c r="BX95" s="80" t="s">
        <v>77</v>
      </c>
      <c r="CL95" s="80" t="s">
        <v>1</v>
      </c>
    </row>
    <row r="96" spans="1:90" s="1" customFormat="1" ht="30" customHeight="1">
      <c r="B96" s="30"/>
      <c r="AR96" s="30"/>
    </row>
    <row r="97" spans="2:44" s="1" customFormat="1" ht="6.9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Njmj3KE6V19VcS1aKDjsNmE2LNtaHKKys8Ty2hH8vVXmlX/goFaLS/dEFKodrNOaeI1ILf3inCI3nPd6pXpAsw==" saltValue="wFF61R5phVDhtoL5jEePpackU5YgZFdvUgGziQl9urJvZ6e4IVKe8yhme1SKJHQtGvoMOvsJWzRSW12weAViX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37 - Oprava vnějšího sch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32"/>
  <sheetViews>
    <sheetView showGridLines="0" tabSelected="1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5" t="s">
        <v>5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2:46" ht="24.9" customHeight="1">
      <c r="B4" s="18"/>
      <c r="D4" s="19" t="s">
        <v>82</v>
      </c>
      <c r="L4" s="18"/>
      <c r="M4" s="81" t="s">
        <v>10</v>
      </c>
      <c r="AT4" s="15" t="s">
        <v>4</v>
      </c>
    </row>
    <row r="5" spans="2:46" ht="6.9" customHeight="1">
      <c r="B5" s="18"/>
      <c r="L5" s="18"/>
    </row>
    <row r="6" spans="2:46" s="1" customFormat="1" ht="12" customHeight="1">
      <c r="B6" s="30"/>
      <c r="D6" s="25" t="s">
        <v>16</v>
      </c>
      <c r="L6" s="30"/>
    </row>
    <row r="7" spans="2:46" s="1" customFormat="1" ht="30" customHeight="1">
      <c r="B7" s="30"/>
      <c r="E7" s="202" t="s">
        <v>17</v>
      </c>
      <c r="F7" s="221"/>
      <c r="G7" s="221"/>
      <c r="H7" s="221"/>
      <c r="L7" s="30"/>
    </row>
    <row r="8" spans="2:46" s="1" customFormat="1" ht="10.199999999999999">
      <c r="B8" s="30"/>
      <c r="L8" s="30"/>
    </row>
    <row r="9" spans="2:46" s="1" customFormat="1" ht="12" customHeight="1">
      <c r="B9" s="30"/>
      <c r="D9" s="25" t="s">
        <v>18</v>
      </c>
      <c r="F9" s="23" t="s">
        <v>1</v>
      </c>
      <c r="I9" s="25" t="s">
        <v>19</v>
      </c>
      <c r="J9" s="23" t="s">
        <v>1</v>
      </c>
      <c r="L9" s="30"/>
    </row>
    <row r="10" spans="2:46" s="1" customFormat="1" ht="12" customHeight="1">
      <c r="B10" s="30"/>
      <c r="D10" s="25" t="s">
        <v>20</v>
      </c>
      <c r="F10" s="23" t="s">
        <v>21</v>
      </c>
      <c r="I10" s="25" t="s">
        <v>22</v>
      </c>
      <c r="J10" s="50" t="str">
        <f>'Rekapitulace stavby'!AN8</f>
        <v>26. 11. 2024</v>
      </c>
      <c r="L10" s="30"/>
    </row>
    <row r="11" spans="2:46" s="1" customFormat="1" ht="10.8" customHeight="1">
      <c r="B11" s="30"/>
      <c r="L11" s="30"/>
    </row>
    <row r="12" spans="2:46" s="1" customFormat="1" ht="12" customHeight="1">
      <c r="B12" s="30"/>
      <c r="D12" s="25" t="s">
        <v>24</v>
      </c>
      <c r="I12" s="25" t="s">
        <v>25</v>
      </c>
      <c r="J12" s="23" t="str">
        <f>IF('Rekapitulace stavby'!AN10="","",'Rekapitulace stavby'!AN10)</f>
        <v/>
      </c>
      <c r="L12" s="30"/>
    </row>
    <row r="13" spans="2:46" s="1" customFormat="1" ht="18" customHeight="1">
      <c r="B13" s="30"/>
      <c r="E13" s="23" t="str">
        <f>IF('Rekapitulace stavby'!E11="","",'Rekapitulace stavby'!E11)</f>
        <v xml:space="preserve"> </v>
      </c>
      <c r="I13" s="25" t="s">
        <v>27</v>
      </c>
      <c r="J13" s="23" t="str">
        <f>IF('Rekapitulace stavby'!AN11="","",'Rekapitulace stavby'!AN11)</f>
        <v/>
      </c>
      <c r="L13" s="30"/>
    </row>
    <row r="14" spans="2:46" s="1" customFormat="1" ht="6.9" customHeight="1">
      <c r="B14" s="30"/>
      <c r="L14" s="30"/>
    </row>
    <row r="15" spans="2:46" s="1" customFormat="1" ht="12" customHeight="1">
      <c r="B15" s="30"/>
      <c r="D15" s="25" t="s">
        <v>28</v>
      </c>
      <c r="I15" s="25" t="s">
        <v>25</v>
      </c>
      <c r="J15" s="26" t="str">
        <f>'Rekapitulace stavby'!AN13</f>
        <v>Vyplň údaj</v>
      </c>
      <c r="L15" s="30"/>
    </row>
    <row r="16" spans="2:46" s="1" customFormat="1" ht="18" customHeight="1">
      <c r="B16" s="30"/>
      <c r="E16" s="222" t="str">
        <f>'Rekapitulace stavby'!E14</f>
        <v>Vyplň údaj</v>
      </c>
      <c r="F16" s="186"/>
      <c r="G16" s="186"/>
      <c r="H16" s="186"/>
      <c r="I16" s="25" t="s">
        <v>27</v>
      </c>
      <c r="J16" s="26" t="str">
        <f>'Rekapitulace stavby'!AN14</f>
        <v>Vyplň údaj</v>
      </c>
      <c r="L16" s="30"/>
    </row>
    <row r="17" spans="2:12" s="1" customFormat="1" ht="6.9" customHeight="1">
      <c r="B17" s="30"/>
      <c r="L17" s="30"/>
    </row>
    <row r="18" spans="2:12" s="1" customFormat="1" ht="12" customHeight="1">
      <c r="B18" s="30"/>
      <c r="D18" s="25" t="s">
        <v>30</v>
      </c>
      <c r="I18" s="25" t="s">
        <v>25</v>
      </c>
      <c r="J18" s="23" t="str">
        <f>IF('Rekapitulace stavby'!AN16="","",'Rekapitulace stavby'!AN16)</f>
        <v/>
      </c>
      <c r="L18" s="30"/>
    </row>
    <row r="19" spans="2:12" s="1" customFormat="1" ht="18" customHeight="1">
      <c r="B19" s="30"/>
      <c r="E19" s="23" t="str">
        <f>IF('Rekapitulace stavby'!E17="","",'Rekapitulace stavby'!E17)</f>
        <v xml:space="preserve"> </v>
      </c>
      <c r="I19" s="25" t="s">
        <v>27</v>
      </c>
      <c r="J19" s="23" t="str">
        <f>IF('Rekapitulace stavby'!AN17="","",'Rekapitulace stavby'!AN17)</f>
        <v/>
      </c>
      <c r="L19" s="30"/>
    </row>
    <row r="20" spans="2:12" s="1" customFormat="1" ht="6.9" customHeight="1">
      <c r="B20" s="30"/>
      <c r="L20" s="30"/>
    </row>
    <row r="21" spans="2:12" s="1" customFormat="1" ht="12" customHeight="1">
      <c r="B21" s="30"/>
      <c r="D21" s="25" t="s">
        <v>32</v>
      </c>
      <c r="I21" s="25" t="s">
        <v>25</v>
      </c>
      <c r="J21" s="23" t="s">
        <v>1</v>
      </c>
      <c r="L21" s="30"/>
    </row>
    <row r="22" spans="2:12" s="1" customFormat="1" ht="18" customHeight="1">
      <c r="B22" s="30"/>
      <c r="E22" s="23" t="s">
        <v>33</v>
      </c>
      <c r="I22" s="25" t="s">
        <v>27</v>
      </c>
      <c r="J22" s="23" t="s">
        <v>1</v>
      </c>
      <c r="L22" s="30"/>
    </row>
    <row r="23" spans="2:12" s="1" customFormat="1" ht="6.9" customHeight="1">
      <c r="B23" s="30"/>
      <c r="L23" s="30"/>
    </row>
    <row r="24" spans="2:12" s="1" customFormat="1" ht="12" customHeight="1">
      <c r="B24" s="30"/>
      <c r="D24" s="25" t="s">
        <v>34</v>
      </c>
      <c r="L24" s="30"/>
    </row>
    <row r="25" spans="2:12" s="7" customFormat="1" ht="16.5" customHeight="1">
      <c r="B25" s="82"/>
      <c r="E25" s="191" t="s">
        <v>1</v>
      </c>
      <c r="F25" s="191"/>
      <c r="G25" s="191"/>
      <c r="H25" s="191"/>
      <c r="L25" s="82"/>
    </row>
    <row r="26" spans="2:12" s="1" customFormat="1" ht="6.9" customHeight="1">
      <c r="B26" s="30"/>
      <c r="L26" s="30"/>
    </row>
    <row r="27" spans="2:12" s="1" customFormat="1" ht="6.9" customHeight="1">
      <c r="B27" s="30"/>
      <c r="D27" s="51"/>
      <c r="E27" s="51"/>
      <c r="F27" s="51"/>
      <c r="G27" s="51"/>
      <c r="H27" s="51"/>
      <c r="I27" s="51"/>
      <c r="J27" s="51"/>
      <c r="K27" s="51"/>
      <c r="L27" s="30"/>
    </row>
    <row r="28" spans="2:12" s="1" customFormat="1" ht="14.4" customHeight="1">
      <c r="B28" s="30"/>
      <c r="D28" s="23" t="s">
        <v>83</v>
      </c>
      <c r="J28" s="83">
        <f>J94</f>
        <v>0</v>
      </c>
      <c r="L28" s="30"/>
    </row>
    <row r="29" spans="2:12" s="1" customFormat="1" ht="14.4" customHeight="1">
      <c r="B29" s="30"/>
      <c r="D29" s="84" t="s">
        <v>84</v>
      </c>
      <c r="J29" s="83">
        <f>J114</f>
        <v>0</v>
      </c>
      <c r="L29" s="30"/>
    </row>
    <row r="30" spans="2:12" s="1" customFormat="1" ht="25.35" customHeight="1">
      <c r="B30" s="30"/>
      <c r="D30" s="85" t="s">
        <v>35</v>
      </c>
      <c r="J30" s="64">
        <f>ROUND(J28 + J29, 2)</f>
        <v>0</v>
      </c>
      <c r="L30" s="30"/>
    </row>
    <row r="31" spans="2:12" s="1" customFormat="1" ht="6.9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" customHeight="1">
      <c r="B33" s="30"/>
      <c r="D33" s="53" t="s">
        <v>39</v>
      </c>
      <c r="E33" s="25" t="s">
        <v>40</v>
      </c>
      <c r="F33" s="86">
        <f>ROUND((SUM(BE114:BE121) + SUM(BE139:BE331)),  2)</f>
        <v>0</v>
      </c>
      <c r="I33" s="87">
        <v>0.21</v>
      </c>
      <c r="J33" s="86">
        <f>ROUND(((SUM(BE114:BE121) + SUM(BE139:BE331))*I33),  2)</f>
        <v>0</v>
      </c>
      <c r="L33" s="30"/>
    </row>
    <row r="34" spans="2:12" s="1" customFormat="1" ht="14.4" customHeight="1">
      <c r="B34" s="30"/>
      <c r="E34" s="25" t="s">
        <v>41</v>
      </c>
      <c r="F34" s="86">
        <f>ROUND((SUM(BF114:BF121) + SUM(BF139:BF331)),  2)</f>
        <v>0</v>
      </c>
      <c r="I34" s="87">
        <v>0.12</v>
      </c>
      <c r="J34" s="86">
        <f>ROUND(((SUM(BF114:BF121) + SUM(BF139:BF331))*I34),  2)</f>
        <v>0</v>
      </c>
      <c r="L34" s="30"/>
    </row>
    <row r="35" spans="2:12" s="1" customFormat="1" ht="14.4" hidden="1" customHeight="1">
      <c r="B35" s="30"/>
      <c r="E35" s="25" t="s">
        <v>42</v>
      </c>
      <c r="F35" s="86">
        <f>ROUND((SUM(BG114:BG121) + SUM(BG139:BG331)),  2)</f>
        <v>0</v>
      </c>
      <c r="I35" s="87">
        <v>0.21</v>
      </c>
      <c r="J35" s="86">
        <f>0</f>
        <v>0</v>
      </c>
      <c r="L35" s="30"/>
    </row>
    <row r="36" spans="2:12" s="1" customFormat="1" ht="14.4" hidden="1" customHeight="1">
      <c r="B36" s="30"/>
      <c r="E36" s="25" t="s">
        <v>43</v>
      </c>
      <c r="F36" s="86">
        <f>ROUND((SUM(BH114:BH121) + SUM(BH139:BH331)),  2)</f>
        <v>0</v>
      </c>
      <c r="I36" s="87">
        <v>0.12</v>
      </c>
      <c r="J36" s="86">
        <f>0</f>
        <v>0</v>
      </c>
      <c r="L36" s="30"/>
    </row>
    <row r="37" spans="2:12" s="1" customFormat="1" ht="14.4" hidden="1" customHeight="1">
      <c r="B37" s="30"/>
      <c r="E37" s="25" t="s">
        <v>44</v>
      </c>
      <c r="F37" s="86">
        <f>ROUND((SUM(BI114:BI121) + SUM(BI139:BI331)),  2)</f>
        <v>0</v>
      </c>
      <c r="I37" s="87">
        <v>0</v>
      </c>
      <c r="J37" s="86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88"/>
      <c r="D39" s="89" t="s">
        <v>45</v>
      </c>
      <c r="E39" s="55"/>
      <c r="F39" s="55"/>
      <c r="G39" s="90" t="s">
        <v>46</v>
      </c>
      <c r="H39" s="91" t="s">
        <v>47</v>
      </c>
      <c r="I39" s="55"/>
      <c r="J39" s="92">
        <f>SUM(J30:J37)</f>
        <v>0</v>
      </c>
      <c r="K39" s="93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1" t="s">
        <v>50</v>
      </c>
      <c r="E61" s="32"/>
      <c r="F61" s="94" t="s">
        <v>51</v>
      </c>
      <c r="G61" s="41" t="s">
        <v>50</v>
      </c>
      <c r="H61" s="32"/>
      <c r="I61" s="32"/>
      <c r="J61" s="95" t="s">
        <v>51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1" t="s">
        <v>50</v>
      </c>
      <c r="E76" s="32"/>
      <c r="F76" s="94" t="s">
        <v>51</v>
      </c>
      <c r="G76" s="41" t="s">
        <v>50</v>
      </c>
      <c r="H76" s="32"/>
      <c r="I76" s="32"/>
      <c r="J76" s="95" t="s">
        <v>51</v>
      </c>
      <c r="K76" s="32"/>
      <c r="L76" s="30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" customHeight="1">
      <c r="B82" s="30"/>
      <c r="C82" s="19" t="s">
        <v>85</v>
      </c>
      <c r="L82" s="30"/>
    </row>
    <row r="83" spans="2:47" s="1" customFormat="1" ht="6.9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30" customHeight="1">
      <c r="B85" s="30"/>
      <c r="E85" s="202" t="str">
        <f>E7</f>
        <v>Oprava vnějšího schodiště a podesty předního a zadního vstupu na ul. Školní 1192/1d</v>
      </c>
      <c r="F85" s="221"/>
      <c r="G85" s="221"/>
      <c r="H85" s="221"/>
      <c r="L85" s="30"/>
    </row>
    <row r="86" spans="2:47" s="1" customFormat="1" ht="6.9" customHeight="1">
      <c r="B86" s="30"/>
      <c r="L86" s="30"/>
    </row>
    <row r="87" spans="2:47" s="1" customFormat="1" ht="12" customHeight="1">
      <c r="B87" s="30"/>
      <c r="C87" s="25" t="s">
        <v>20</v>
      </c>
      <c r="F87" s="23" t="str">
        <f>F10</f>
        <v>Havířov</v>
      </c>
      <c r="I87" s="25" t="s">
        <v>22</v>
      </c>
      <c r="J87" s="50" t="str">
        <f>IF(J10="","",J10)</f>
        <v>26. 11. 2024</v>
      </c>
      <c r="L87" s="30"/>
    </row>
    <row r="88" spans="2:47" s="1" customFormat="1" ht="6.9" customHeight="1">
      <c r="B88" s="30"/>
      <c r="L88" s="30"/>
    </row>
    <row r="89" spans="2:47" s="1" customFormat="1" ht="15.15" customHeight="1">
      <c r="B89" s="30"/>
      <c r="C89" s="25" t="s">
        <v>24</v>
      </c>
      <c r="F89" s="23" t="str">
        <f>E13</f>
        <v xml:space="preserve"> </v>
      </c>
      <c r="I89" s="25" t="s">
        <v>30</v>
      </c>
      <c r="J89" s="28" t="str">
        <f>E19</f>
        <v xml:space="preserve"> </v>
      </c>
      <c r="L89" s="30"/>
    </row>
    <row r="90" spans="2:47" s="1" customFormat="1" ht="15.15" customHeight="1">
      <c r="B90" s="30"/>
      <c r="C90" s="25" t="s">
        <v>28</v>
      </c>
      <c r="F90" s="23" t="str">
        <f>IF(E16="","",E16)</f>
        <v>Vyplň údaj</v>
      </c>
      <c r="I90" s="25" t="s">
        <v>32</v>
      </c>
      <c r="J90" s="28" t="str">
        <f>E22</f>
        <v>Barvík</v>
      </c>
      <c r="L90" s="30"/>
    </row>
    <row r="91" spans="2:47" s="1" customFormat="1" ht="10.35" customHeight="1">
      <c r="B91" s="30"/>
      <c r="L91" s="30"/>
    </row>
    <row r="92" spans="2:47" s="1" customFormat="1" ht="29.25" customHeight="1">
      <c r="B92" s="30"/>
      <c r="C92" s="96" t="s">
        <v>86</v>
      </c>
      <c r="D92" s="88"/>
      <c r="E92" s="88"/>
      <c r="F92" s="88"/>
      <c r="G92" s="88"/>
      <c r="H92" s="88"/>
      <c r="I92" s="88"/>
      <c r="J92" s="97" t="s">
        <v>87</v>
      </c>
      <c r="K92" s="88"/>
      <c r="L92" s="30"/>
    </row>
    <row r="93" spans="2:47" s="1" customFormat="1" ht="10.35" customHeight="1">
      <c r="B93" s="30"/>
      <c r="L93" s="30"/>
    </row>
    <row r="94" spans="2:47" s="1" customFormat="1" ht="22.8" customHeight="1">
      <c r="B94" s="30"/>
      <c r="C94" s="98" t="s">
        <v>88</v>
      </c>
      <c r="J94" s="64">
        <f>J139</f>
        <v>0</v>
      </c>
      <c r="L94" s="30"/>
      <c r="AU94" s="15" t="s">
        <v>89</v>
      </c>
    </row>
    <row r="95" spans="2:47" s="8" customFormat="1" ht="24.9" customHeight="1">
      <c r="B95" s="99"/>
      <c r="D95" s="100" t="s">
        <v>90</v>
      </c>
      <c r="E95" s="101"/>
      <c r="F95" s="101"/>
      <c r="G95" s="101"/>
      <c r="H95" s="101"/>
      <c r="I95" s="101"/>
      <c r="J95" s="102">
        <f>J140</f>
        <v>0</v>
      </c>
      <c r="L95" s="99"/>
    </row>
    <row r="96" spans="2:47" s="9" customFormat="1" ht="19.95" customHeight="1">
      <c r="B96" s="103"/>
      <c r="D96" s="104" t="s">
        <v>91</v>
      </c>
      <c r="E96" s="105"/>
      <c r="F96" s="105"/>
      <c r="G96" s="105"/>
      <c r="H96" s="105"/>
      <c r="I96" s="105"/>
      <c r="J96" s="106">
        <f>J141</f>
        <v>0</v>
      </c>
      <c r="L96" s="103"/>
    </row>
    <row r="97" spans="2:12" s="9" customFormat="1" ht="19.95" customHeight="1">
      <c r="B97" s="103"/>
      <c r="D97" s="104" t="s">
        <v>92</v>
      </c>
      <c r="E97" s="105"/>
      <c r="F97" s="105"/>
      <c r="G97" s="105"/>
      <c r="H97" s="105"/>
      <c r="I97" s="105"/>
      <c r="J97" s="106">
        <f>J150</f>
        <v>0</v>
      </c>
      <c r="L97" s="103"/>
    </row>
    <row r="98" spans="2:12" s="9" customFormat="1" ht="19.95" customHeight="1">
      <c r="B98" s="103"/>
      <c r="D98" s="104" t="s">
        <v>93</v>
      </c>
      <c r="E98" s="105"/>
      <c r="F98" s="105"/>
      <c r="G98" s="105"/>
      <c r="H98" s="105"/>
      <c r="I98" s="105"/>
      <c r="J98" s="106">
        <f>J156</f>
        <v>0</v>
      </c>
      <c r="L98" s="103"/>
    </row>
    <row r="99" spans="2:12" s="9" customFormat="1" ht="19.95" customHeight="1">
      <c r="B99" s="103"/>
      <c r="D99" s="104" t="s">
        <v>94</v>
      </c>
      <c r="E99" s="105"/>
      <c r="F99" s="105"/>
      <c r="G99" s="105"/>
      <c r="H99" s="105"/>
      <c r="I99" s="105"/>
      <c r="J99" s="106">
        <f>J174</f>
        <v>0</v>
      </c>
      <c r="L99" s="103"/>
    </row>
    <row r="100" spans="2:12" s="9" customFormat="1" ht="19.95" customHeight="1">
      <c r="B100" s="103"/>
      <c r="D100" s="104" t="s">
        <v>95</v>
      </c>
      <c r="E100" s="105"/>
      <c r="F100" s="105"/>
      <c r="G100" s="105"/>
      <c r="H100" s="105"/>
      <c r="I100" s="105"/>
      <c r="J100" s="106">
        <f>J183</f>
        <v>0</v>
      </c>
      <c r="L100" s="103"/>
    </row>
    <row r="101" spans="2:12" s="9" customFormat="1" ht="19.95" customHeight="1">
      <c r="B101" s="103"/>
      <c r="D101" s="104" t="s">
        <v>96</v>
      </c>
      <c r="E101" s="105"/>
      <c r="F101" s="105"/>
      <c r="G101" s="105"/>
      <c r="H101" s="105"/>
      <c r="I101" s="105"/>
      <c r="J101" s="106">
        <f>J213</f>
        <v>0</v>
      </c>
      <c r="L101" s="103"/>
    </row>
    <row r="102" spans="2:12" s="9" customFormat="1" ht="19.95" customHeight="1">
      <c r="B102" s="103"/>
      <c r="D102" s="104" t="s">
        <v>97</v>
      </c>
      <c r="E102" s="105"/>
      <c r="F102" s="105"/>
      <c r="G102" s="105"/>
      <c r="H102" s="105"/>
      <c r="I102" s="105"/>
      <c r="J102" s="106">
        <f>J232</f>
        <v>0</v>
      </c>
      <c r="L102" s="103"/>
    </row>
    <row r="103" spans="2:12" s="9" customFormat="1" ht="19.95" customHeight="1">
      <c r="B103" s="103"/>
      <c r="D103" s="104" t="s">
        <v>98</v>
      </c>
      <c r="E103" s="105"/>
      <c r="F103" s="105"/>
      <c r="G103" s="105"/>
      <c r="H103" s="105"/>
      <c r="I103" s="105"/>
      <c r="J103" s="106">
        <f>J239</f>
        <v>0</v>
      </c>
      <c r="L103" s="103"/>
    </row>
    <row r="104" spans="2:12" s="8" customFormat="1" ht="24.9" customHeight="1">
      <c r="B104" s="99"/>
      <c r="D104" s="100" t="s">
        <v>99</v>
      </c>
      <c r="E104" s="101"/>
      <c r="F104" s="101"/>
      <c r="G104" s="101"/>
      <c r="H104" s="101"/>
      <c r="I104" s="101"/>
      <c r="J104" s="102">
        <f>J243</f>
        <v>0</v>
      </c>
      <c r="L104" s="99"/>
    </row>
    <row r="105" spans="2:12" s="9" customFormat="1" ht="19.95" customHeight="1">
      <c r="B105" s="103"/>
      <c r="D105" s="104" t="s">
        <v>100</v>
      </c>
      <c r="E105" s="105"/>
      <c r="F105" s="105"/>
      <c r="G105" s="105"/>
      <c r="H105" s="105"/>
      <c r="I105" s="105"/>
      <c r="J105" s="106">
        <f>J244</f>
        <v>0</v>
      </c>
      <c r="L105" s="103"/>
    </row>
    <row r="106" spans="2:12" s="9" customFormat="1" ht="19.95" customHeight="1">
      <c r="B106" s="103"/>
      <c r="D106" s="104" t="s">
        <v>101</v>
      </c>
      <c r="E106" s="105"/>
      <c r="F106" s="105"/>
      <c r="G106" s="105"/>
      <c r="H106" s="105"/>
      <c r="I106" s="105"/>
      <c r="J106" s="106">
        <f>J260</f>
        <v>0</v>
      </c>
      <c r="L106" s="103"/>
    </row>
    <row r="107" spans="2:12" s="9" customFormat="1" ht="19.95" customHeight="1">
      <c r="B107" s="103"/>
      <c r="D107" s="104" t="s">
        <v>102</v>
      </c>
      <c r="E107" s="105"/>
      <c r="F107" s="105"/>
      <c r="G107" s="105"/>
      <c r="H107" s="105"/>
      <c r="I107" s="105"/>
      <c r="J107" s="106">
        <f>J286</f>
        <v>0</v>
      </c>
      <c r="L107" s="103"/>
    </row>
    <row r="108" spans="2:12" s="9" customFormat="1" ht="19.95" customHeight="1">
      <c r="B108" s="103"/>
      <c r="D108" s="104" t="s">
        <v>103</v>
      </c>
      <c r="E108" s="105"/>
      <c r="F108" s="105"/>
      <c r="G108" s="105"/>
      <c r="H108" s="105"/>
      <c r="I108" s="105"/>
      <c r="J108" s="106">
        <f>J321</f>
        <v>0</v>
      </c>
      <c r="L108" s="103"/>
    </row>
    <row r="109" spans="2:12" s="9" customFormat="1" ht="19.95" customHeight="1">
      <c r="B109" s="103"/>
      <c r="D109" s="104" t="s">
        <v>104</v>
      </c>
      <c r="E109" s="105"/>
      <c r="F109" s="105"/>
      <c r="G109" s="105"/>
      <c r="H109" s="105"/>
      <c r="I109" s="105"/>
      <c r="J109" s="106">
        <f>J326</f>
        <v>0</v>
      </c>
      <c r="L109" s="103"/>
    </row>
    <row r="110" spans="2:12" s="8" customFormat="1" ht="24.9" customHeight="1">
      <c r="B110" s="99"/>
      <c r="D110" s="100" t="s">
        <v>105</v>
      </c>
      <c r="E110" s="101"/>
      <c r="F110" s="101"/>
      <c r="G110" s="101"/>
      <c r="H110" s="101"/>
      <c r="I110" s="101"/>
      <c r="J110" s="102">
        <f>J328</f>
        <v>0</v>
      </c>
      <c r="L110" s="99"/>
    </row>
    <row r="111" spans="2:12" s="9" customFormat="1" ht="19.95" customHeight="1">
      <c r="B111" s="103"/>
      <c r="D111" s="104" t="s">
        <v>106</v>
      </c>
      <c r="E111" s="105"/>
      <c r="F111" s="105"/>
      <c r="G111" s="105"/>
      <c r="H111" s="105"/>
      <c r="I111" s="105"/>
      <c r="J111" s="106">
        <f>J329</f>
        <v>0</v>
      </c>
      <c r="L111" s="103"/>
    </row>
    <row r="112" spans="2:12" s="1" customFormat="1" ht="21.75" customHeight="1">
      <c r="B112" s="30"/>
      <c r="L112" s="30"/>
    </row>
    <row r="113" spans="2:65" s="1" customFormat="1" ht="6.9" customHeight="1">
      <c r="B113" s="30"/>
      <c r="L113" s="30"/>
    </row>
    <row r="114" spans="2:65" s="1" customFormat="1" ht="29.25" customHeight="1">
      <c r="B114" s="30"/>
      <c r="C114" s="98" t="s">
        <v>107</v>
      </c>
      <c r="J114" s="107">
        <f>ROUND(J115 + J116 + J117 + J118 + J119 + J120,2)</f>
        <v>0</v>
      </c>
      <c r="L114" s="30"/>
      <c r="N114" s="108" t="s">
        <v>39</v>
      </c>
    </row>
    <row r="115" spans="2:65" s="1" customFormat="1" ht="18" customHeight="1">
      <c r="B115" s="30"/>
      <c r="D115" s="223" t="s">
        <v>108</v>
      </c>
      <c r="E115" s="224"/>
      <c r="F115" s="224"/>
      <c r="J115" s="110">
        <v>0</v>
      </c>
      <c r="L115" s="111"/>
      <c r="M115" s="112"/>
      <c r="N115" s="113" t="s">
        <v>41</v>
      </c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4" t="s">
        <v>109</v>
      </c>
      <c r="AZ115" s="112"/>
      <c r="BA115" s="112"/>
      <c r="BB115" s="112"/>
      <c r="BC115" s="112"/>
      <c r="BD115" s="112"/>
      <c r="BE115" s="115">
        <f t="shared" ref="BE115:BE120" si="0">IF(N115="základní",J115,0)</f>
        <v>0</v>
      </c>
      <c r="BF115" s="115">
        <f t="shared" ref="BF115:BF120" si="1">IF(N115="snížená",J115,0)</f>
        <v>0</v>
      </c>
      <c r="BG115" s="115">
        <f t="shared" ref="BG115:BG120" si="2">IF(N115="zákl. přenesená",J115,0)</f>
        <v>0</v>
      </c>
      <c r="BH115" s="115">
        <f t="shared" ref="BH115:BH120" si="3">IF(N115="sníž. přenesená",J115,0)</f>
        <v>0</v>
      </c>
      <c r="BI115" s="115">
        <f t="shared" ref="BI115:BI120" si="4">IF(N115="nulová",J115,0)</f>
        <v>0</v>
      </c>
      <c r="BJ115" s="114" t="s">
        <v>110</v>
      </c>
      <c r="BK115" s="112"/>
      <c r="BL115" s="112"/>
      <c r="BM115" s="112"/>
    </row>
    <row r="116" spans="2:65" s="1" customFormat="1" ht="18" customHeight="1">
      <c r="B116" s="30"/>
      <c r="D116" s="223" t="s">
        <v>111</v>
      </c>
      <c r="E116" s="224"/>
      <c r="F116" s="224"/>
      <c r="J116" s="110">
        <v>0</v>
      </c>
      <c r="L116" s="111"/>
      <c r="M116" s="112"/>
      <c r="N116" s="113" t="s">
        <v>41</v>
      </c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4" t="s">
        <v>109</v>
      </c>
      <c r="AZ116" s="112"/>
      <c r="BA116" s="112"/>
      <c r="BB116" s="112"/>
      <c r="BC116" s="112"/>
      <c r="BD116" s="112"/>
      <c r="BE116" s="115">
        <f t="shared" si="0"/>
        <v>0</v>
      </c>
      <c r="BF116" s="115">
        <f t="shared" si="1"/>
        <v>0</v>
      </c>
      <c r="BG116" s="115">
        <f t="shared" si="2"/>
        <v>0</v>
      </c>
      <c r="BH116" s="115">
        <f t="shared" si="3"/>
        <v>0</v>
      </c>
      <c r="BI116" s="115">
        <f t="shared" si="4"/>
        <v>0</v>
      </c>
      <c r="BJ116" s="114" t="s">
        <v>110</v>
      </c>
      <c r="BK116" s="112"/>
      <c r="BL116" s="112"/>
      <c r="BM116" s="112"/>
    </row>
    <row r="117" spans="2:65" s="1" customFormat="1" ht="18" customHeight="1">
      <c r="B117" s="30"/>
      <c r="D117" s="223" t="s">
        <v>112</v>
      </c>
      <c r="E117" s="224"/>
      <c r="F117" s="224"/>
      <c r="J117" s="110">
        <v>0</v>
      </c>
      <c r="L117" s="111"/>
      <c r="M117" s="112"/>
      <c r="N117" s="113" t="s">
        <v>41</v>
      </c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4" t="s">
        <v>109</v>
      </c>
      <c r="AZ117" s="112"/>
      <c r="BA117" s="112"/>
      <c r="BB117" s="112"/>
      <c r="BC117" s="112"/>
      <c r="BD117" s="112"/>
      <c r="BE117" s="115">
        <f t="shared" si="0"/>
        <v>0</v>
      </c>
      <c r="BF117" s="115">
        <f t="shared" si="1"/>
        <v>0</v>
      </c>
      <c r="BG117" s="115">
        <f t="shared" si="2"/>
        <v>0</v>
      </c>
      <c r="BH117" s="115">
        <f t="shared" si="3"/>
        <v>0</v>
      </c>
      <c r="BI117" s="115">
        <f t="shared" si="4"/>
        <v>0</v>
      </c>
      <c r="BJ117" s="114" t="s">
        <v>110</v>
      </c>
      <c r="BK117" s="112"/>
      <c r="BL117" s="112"/>
      <c r="BM117" s="112"/>
    </row>
    <row r="118" spans="2:65" s="1" customFormat="1" ht="18" customHeight="1">
      <c r="B118" s="30"/>
      <c r="D118" s="223" t="s">
        <v>113</v>
      </c>
      <c r="E118" s="224"/>
      <c r="F118" s="224"/>
      <c r="J118" s="110">
        <v>0</v>
      </c>
      <c r="L118" s="111"/>
      <c r="M118" s="112"/>
      <c r="N118" s="113" t="s">
        <v>41</v>
      </c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4" t="s">
        <v>109</v>
      </c>
      <c r="AZ118" s="112"/>
      <c r="BA118" s="112"/>
      <c r="BB118" s="112"/>
      <c r="BC118" s="112"/>
      <c r="BD118" s="112"/>
      <c r="BE118" s="115">
        <f t="shared" si="0"/>
        <v>0</v>
      </c>
      <c r="BF118" s="115">
        <f t="shared" si="1"/>
        <v>0</v>
      </c>
      <c r="BG118" s="115">
        <f t="shared" si="2"/>
        <v>0</v>
      </c>
      <c r="BH118" s="115">
        <f t="shared" si="3"/>
        <v>0</v>
      </c>
      <c r="BI118" s="115">
        <f t="shared" si="4"/>
        <v>0</v>
      </c>
      <c r="BJ118" s="114" t="s">
        <v>110</v>
      </c>
      <c r="BK118" s="112"/>
      <c r="BL118" s="112"/>
      <c r="BM118" s="112"/>
    </row>
    <row r="119" spans="2:65" s="1" customFormat="1" ht="18" customHeight="1">
      <c r="B119" s="30"/>
      <c r="D119" s="223" t="s">
        <v>114</v>
      </c>
      <c r="E119" s="224"/>
      <c r="F119" s="224"/>
      <c r="J119" s="110">
        <v>0</v>
      </c>
      <c r="L119" s="111"/>
      <c r="M119" s="112"/>
      <c r="N119" s="113" t="s">
        <v>41</v>
      </c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4" t="s">
        <v>109</v>
      </c>
      <c r="AZ119" s="112"/>
      <c r="BA119" s="112"/>
      <c r="BB119" s="112"/>
      <c r="BC119" s="112"/>
      <c r="BD119" s="112"/>
      <c r="BE119" s="115">
        <f t="shared" si="0"/>
        <v>0</v>
      </c>
      <c r="BF119" s="115">
        <f t="shared" si="1"/>
        <v>0</v>
      </c>
      <c r="BG119" s="115">
        <f t="shared" si="2"/>
        <v>0</v>
      </c>
      <c r="BH119" s="115">
        <f t="shared" si="3"/>
        <v>0</v>
      </c>
      <c r="BI119" s="115">
        <f t="shared" si="4"/>
        <v>0</v>
      </c>
      <c r="BJ119" s="114" t="s">
        <v>110</v>
      </c>
      <c r="BK119" s="112"/>
      <c r="BL119" s="112"/>
      <c r="BM119" s="112"/>
    </row>
    <row r="120" spans="2:65" s="1" customFormat="1" ht="18" customHeight="1">
      <c r="B120" s="30"/>
      <c r="D120" s="109" t="s">
        <v>115</v>
      </c>
      <c r="J120" s="110">
        <f>ROUND(J28*T120,2)</f>
        <v>0</v>
      </c>
      <c r="L120" s="111"/>
      <c r="M120" s="112"/>
      <c r="N120" s="113" t="s">
        <v>41</v>
      </c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4" t="s">
        <v>116</v>
      </c>
      <c r="AZ120" s="112"/>
      <c r="BA120" s="112"/>
      <c r="BB120" s="112"/>
      <c r="BC120" s="112"/>
      <c r="BD120" s="112"/>
      <c r="BE120" s="115">
        <f t="shared" si="0"/>
        <v>0</v>
      </c>
      <c r="BF120" s="115">
        <f t="shared" si="1"/>
        <v>0</v>
      </c>
      <c r="BG120" s="115">
        <f t="shared" si="2"/>
        <v>0</v>
      </c>
      <c r="BH120" s="115">
        <f t="shared" si="3"/>
        <v>0</v>
      </c>
      <c r="BI120" s="115">
        <f t="shared" si="4"/>
        <v>0</v>
      </c>
      <c r="BJ120" s="114" t="s">
        <v>110</v>
      </c>
      <c r="BK120" s="112"/>
      <c r="BL120" s="112"/>
      <c r="BM120" s="112"/>
    </row>
    <row r="121" spans="2:65" s="1" customFormat="1" ht="10.199999999999999">
      <c r="B121" s="30"/>
      <c r="L121" s="30"/>
    </row>
    <row r="122" spans="2:65" s="1" customFormat="1" ht="29.25" customHeight="1">
      <c r="B122" s="30"/>
      <c r="C122" s="116" t="s">
        <v>117</v>
      </c>
      <c r="D122" s="88"/>
      <c r="E122" s="88"/>
      <c r="F122" s="88"/>
      <c r="G122" s="88"/>
      <c r="H122" s="88"/>
      <c r="I122" s="88"/>
      <c r="J122" s="117">
        <f>ROUND(J94+J114,2)</f>
        <v>0</v>
      </c>
      <c r="K122" s="88"/>
      <c r="L122" s="30"/>
    </row>
    <row r="123" spans="2:65" s="1" customFormat="1" ht="6.9" customHeight="1">
      <c r="B123" s="42"/>
      <c r="C123" s="43"/>
      <c r="D123" s="43"/>
      <c r="E123" s="43"/>
      <c r="F123" s="43"/>
      <c r="G123" s="43"/>
      <c r="H123" s="43"/>
      <c r="I123" s="43"/>
      <c r="J123" s="43"/>
      <c r="K123" s="43"/>
      <c r="L123" s="30"/>
    </row>
    <row r="127" spans="2:65" s="1" customFormat="1" ht="6.9" customHeight="1"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30"/>
    </row>
    <row r="128" spans="2:65" s="1" customFormat="1" ht="24.9" customHeight="1">
      <c r="B128" s="30"/>
      <c r="C128" s="19" t="s">
        <v>118</v>
      </c>
      <c r="L128" s="30"/>
    </row>
    <row r="129" spans="2:65" s="1" customFormat="1" ht="6.9" customHeight="1">
      <c r="B129" s="30"/>
      <c r="L129" s="30"/>
    </row>
    <row r="130" spans="2:65" s="1" customFormat="1" ht="12" customHeight="1">
      <c r="B130" s="30"/>
      <c r="C130" s="25" t="s">
        <v>16</v>
      </c>
      <c r="L130" s="30"/>
    </row>
    <row r="131" spans="2:65" s="1" customFormat="1" ht="30" customHeight="1">
      <c r="B131" s="30"/>
      <c r="E131" s="202" t="str">
        <f>E7</f>
        <v>Oprava vnějšího schodiště a podesty předního a zadního vstupu na ul. Školní 1192/1d</v>
      </c>
      <c r="F131" s="221"/>
      <c r="G131" s="221"/>
      <c r="H131" s="221"/>
      <c r="L131" s="30"/>
    </row>
    <row r="132" spans="2:65" s="1" customFormat="1" ht="6.9" customHeight="1">
      <c r="B132" s="30"/>
      <c r="L132" s="30"/>
    </row>
    <row r="133" spans="2:65" s="1" customFormat="1" ht="12" customHeight="1">
      <c r="B133" s="30"/>
      <c r="C133" s="25" t="s">
        <v>20</v>
      </c>
      <c r="F133" s="23" t="str">
        <f>F10</f>
        <v>Havířov</v>
      </c>
      <c r="I133" s="25" t="s">
        <v>22</v>
      </c>
      <c r="J133" s="50" t="str">
        <f>IF(J10="","",J10)</f>
        <v>26. 11. 2024</v>
      </c>
      <c r="L133" s="30"/>
    </row>
    <row r="134" spans="2:65" s="1" customFormat="1" ht="6.9" customHeight="1">
      <c r="B134" s="30"/>
      <c r="L134" s="30"/>
    </row>
    <row r="135" spans="2:65" s="1" customFormat="1" ht="15.15" customHeight="1">
      <c r="B135" s="30"/>
      <c r="C135" s="25" t="s">
        <v>24</v>
      </c>
      <c r="F135" s="23" t="str">
        <f>E13</f>
        <v xml:space="preserve"> </v>
      </c>
      <c r="I135" s="25" t="s">
        <v>30</v>
      </c>
      <c r="J135" s="28" t="str">
        <f>E19</f>
        <v xml:space="preserve"> </v>
      </c>
      <c r="L135" s="30"/>
    </row>
    <row r="136" spans="2:65" s="1" customFormat="1" ht="15.15" customHeight="1">
      <c r="B136" s="30"/>
      <c r="C136" s="25" t="s">
        <v>28</v>
      </c>
      <c r="F136" s="23" t="str">
        <f>IF(E16="","",E16)</f>
        <v>Vyplň údaj</v>
      </c>
      <c r="I136" s="25" t="s">
        <v>32</v>
      </c>
      <c r="J136" s="28" t="str">
        <f>E22</f>
        <v>Barvík</v>
      </c>
      <c r="L136" s="30"/>
    </row>
    <row r="137" spans="2:65" s="1" customFormat="1" ht="10.35" customHeight="1">
      <c r="B137" s="30"/>
      <c r="L137" s="30"/>
    </row>
    <row r="138" spans="2:65" s="10" customFormat="1" ht="29.25" customHeight="1">
      <c r="B138" s="118"/>
      <c r="C138" s="119" t="s">
        <v>119</v>
      </c>
      <c r="D138" s="120" t="s">
        <v>60</v>
      </c>
      <c r="E138" s="120" t="s">
        <v>56</v>
      </c>
      <c r="F138" s="120" t="s">
        <v>57</v>
      </c>
      <c r="G138" s="120" t="s">
        <v>120</v>
      </c>
      <c r="H138" s="120" t="s">
        <v>121</v>
      </c>
      <c r="I138" s="120" t="s">
        <v>122</v>
      </c>
      <c r="J138" s="121" t="s">
        <v>87</v>
      </c>
      <c r="K138" s="122" t="s">
        <v>123</v>
      </c>
      <c r="L138" s="118"/>
      <c r="M138" s="57" t="s">
        <v>1</v>
      </c>
      <c r="N138" s="58" t="s">
        <v>39</v>
      </c>
      <c r="O138" s="58" t="s">
        <v>124</v>
      </c>
      <c r="P138" s="58" t="s">
        <v>125</v>
      </c>
      <c r="Q138" s="58" t="s">
        <v>126</v>
      </c>
      <c r="R138" s="58" t="s">
        <v>127</v>
      </c>
      <c r="S138" s="58" t="s">
        <v>128</v>
      </c>
      <c r="T138" s="59" t="s">
        <v>129</v>
      </c>
    </row>
    <row r="139" spans="2:65" s="1" customFormat="1" ht="22.8" customHeight="1">
      <c r="B139" s="30"/>
      <c r="C139" s="62" t="s">
        <v>130</v>
      </c>
      <c r="J139" s="123">
        <f>BK139</f>
        <v>0</v>
      </c>
      <c r="L139" s="30"/>
      <c r="M139" s="60"/>
      <c r="N139" s="51"/>
      <c r="O139" s="51"/>
      <c r="P139" s="124">
        <f>P140+P243+P328</f>
        <v>0</v>
      </c>
      <c r="Q139" s="51"/>
      <c r="R139" s="124">
        <f>R140+R243+R328</f>
        <v>5.8369205500000003</v>
      </c>
      <c r="S139" s="51"/>
      <c r="T139" s="125">
        <f>T140+T243+T328</f>
        <v>7.3828498300000014</v>
      </c>
      <c r="AT139" s="15" t="s">
        <v>74</v>
      </c>
      <c r="AU139" s="15" t="s">
        <v>89</v>
      </c>
      <c r="BK139" s="126">
        <f>BK140+BK243+BK328</f>
        <v>0</v>
      </c>
    </row>
    <row r="140" spans="2:65" s="11" customFormat="1" ht="25.95" customHeight="1">
      <c r="B140" s="127"/>
      <c r="D140" s="128" t="s">
        <v>74</v>
      </c>
      <c r="E140" s="129" t="s">
        <v>131</v>
      </c>
      <c r="F140" s="129" t="s">
        <v>132</v>
      </c>
      <c r="I140" s="130"/>
      <c r="J140" s="131">
        <f>BK140</f>
        <v>0</v>
      </c>
      <c r="L140" s="127"/>
      <c r="M140" s="132"/>
      <c r="P140" s="133">
        <f>P141+P150+P156+P174+P183+P213+P232+P239</f>
        <v>0</v>
      </c>
      <c r="R140" s="133">
        <f>R141+R150+R156+R174+R183+R213+R232+R239</f>
        <v>4.6344696499999998</v>
      </c>
      <c r="T140" s="134">
        <f>T141+T150+T156+T174+T183+T213+T232+T239</f>
        <v>5.317813000000001</v>
      </c>
      <c r="AR140" s="128" t="s">
        <v>80</v>
      </c>
      <c r="AT140" s="135" t="s">
        <v>74</v>
      </c>
      <c r="AU140" s="135" t="s">
        <v>75</v>
      </c>
      <c r="AY140" s="128" t="s">
        <v>133</v>
      </c>
      <c r="BK140" s="136">
        <f>BK141+BK150+BK156+BK174+BK183+BK213+BK232+BK239</f>
        <v>0</v>
      </c>
    </row>
    <row r="141" spans="2:65" s="11" customFormat="1" ht="22.8" customHeight="1">
      <c r="B141" s="127"/>
      <c r="D141" s="128" t="s">
        <v>74</v>
      </c>
      <c r="E141" s="137" t="s">
        <v>80</v>
      </c>
      <c r="F141" s="137" t="s">
        <v>134</v>
      </c>
      <c r="I141" s="130"/>
      <c r="J141" s="138">
        <f>BK141</f>
        <v>0</v>
      </c>
      <c r="L141" s="127"/>
      <c r="M141" s="132"/>
      <c r="P141" s="133">
        <f>SUM(P142:P149)</f>
        <v>0</v>
      </c>
      <c r="R141" s="133">
        <f>SUM(R142:R149)</f>
        <v>0</v>
      </c>
      <c r="T141" s="134">
        <f>SUM(T142:T149)</f>
        <v>0.48997499999999994</v>
      </c>
      <c r="AR141" s="128" t="s">
        <v>80</v>
      </c>
      <c r="AT141" s="135" t="s">
        <v>74</v>
      </c>
      <c r="AU141" s="135" t="s">
        <v>80</v>
      </c>
      <c r="AY141" s="128" t="s">
        <v>133</v>
      </c>
      <c r="BK141" s="136">
        <f>SUM(BK142:BK149)</f>
        <v>0</v>
      </c>
    </row>
    <row r="142" spans="2:65" s="1" customFormat="1" ht="24.15" customHeight="1">
      <c r="B142" s="30"/>
      <c r="C142" s="139" t="s">
        <v>80</v>
      </c>
      <c r="D142" s="139" t="s">
        <v>135</v>
      </c>
      <c r="E142" s="140" t="s">
        <v>136</v>
      </c>
      <c r="F142" s="141" t="s">
        <v>137</v>
      </c>
      <c r="G142" s="142" t="s">
        <v>138</v>
      </c>
      <c r="H142" s="143">
        <v>2.085</v>
      </c>
      <c r="I142" s="144"/>
      <c r="J142" s="145">
        <f>ROUND(I142*H142,2)</f>
        <v>0</v>
      </c>
      <c r="K142" s="146"/>
      <c r="L142" s="30"/>
      <c r="M142" s="147" t="s">
        <v>1</v>
      </c>
      <c r="N142" s="108" t="s">
        <v>41</v>
      </c>
      <c r="P142" s="148">
        <f>O142*H142</f>
        <v>0</v>
      </c>
      <c r="Q142" s="148">
        <v>0</v>
      </c>
      <c r="R142" s="148">
        <f>Q142*H142</f>
        <v>0</v>
      </c>
      <c r="S142" s="148">
        <v>0.23499999999999999</v>
      </c>
      <c r="T142" s="149">
        <f>S142*H142</f>
        <v>0.48997499999999994</v>
      </c>
      <c r="AR142" s="150" t="s">
        <v>139</v>
      </c>
      <c r="AT142" s="150" t="s">
        <v>135</v>
      </c>
      <c r="AU142" s="150" t="s">
        <v>110</v>
      </c>
      <c r="AY142" s="15" t="s">
        <v>133</v>
      </c>
      <c r="BE142" s="151">
        <f>IF(N142="základní",J142,0)</f>
        <v>0</v>
      </c>
      <c r="BF142" s="151">
        <f>IF(N142="snížená",J142,0)</f>
        <v>0</v>
      </c>
      <c r="BG142" s="151">
        <f>IF(N142="zákl. přenesená",J142,0)</f>
        <v>0</v>
      </c>
      <c r="BH142" s="151">
        <f>IF(N142="sníž. přenesená",J142,0)</f>
        <v>0</v>
      </c>
      <c r="BI142" s="151">
        <f>IF(N142="nulová",J142,0)</f>
        <v>0</v>
      </c>
      <c r="BJ142" s="15" t="s">
        <v>110</v>
      </c>
      <c r="BK142" s="151">
        <f>ROUND(I142*H142,2)</f>
        <v>0</v>
      </c>
      <c r="BL142" s="15" t="s">
        <v>139</v>
      </c>
      <c r="BM142" s="150" t="s">
        <v>140</v>
      </c>
    </row>
    <row r="143" spans="2:65" s="12" customFormat="1" ht="10.199999999999999">
      <c r="B143" s="152"/>
      <c r="D143" s="153" t="s">
        <v>141</v>
      </c>
      <c r="E143" s="154" t="s">
        <v>1</v>
      </c>
      <c r="F143" s="155" t="s">
        <v>142</v>
      </c>
      <c r="H143" s="156">
        <v>1.05</v>
      </c>
      <c r="I143" s="157"/>
      <c r="L143" s="152"/>
      <c r="M143" s="158"/>
      <c r="T143" s="159"/>
      <c r="AT143" s="154" t="s">
        <v>141</v>
      </c>
      <c r="AU143" s="154" t="s">
        <v>110</v>
      </c>
      <c r="AV143" s="12" t="s">
        <v>110</v>
      </c>
      <c r="AW143" s="12" t="s">
        <v>31</v>
      </c>
      <c r="AX143" s="12" t="s">
        <v>75</v>
      </c>
      <c r="AY143" s="154" t="s">
        <v>133</v>
      </c>
    </row>
    <row r="144" spans="2:65" s="12" customFormat="1" ht="10.199999999999999">
      <c r="B144" s="152"/>
      <c r="D144" s="153" t="s">
        <v>141</v>
      </c>
      <c r="E144" s="154" t="s">
        <v>1</v>
      </c>
      <c r="F144" s="155" t="s">
        <v>143</v>
      </c>
      <c r="H144" s="156">
        <v>1.0349999999999999</v>
      </c>
      <c r="I144" s="157"/>
      <c r="L144" s="152"/>
      <c r="M144" s="158"/>
      <c r="T144" s="159"/>
      <c r="AT144" s="154" t="s">
        <v>141</v>
      </c>
      <c r="AU144" s="154" t="s">
        <v>110</v>
      </c>
      <c r="AV144" s="12" t="s">
        <v>110</v>
      </c>
      <c r="AW144" s="12" t="s">
        <v>31</v>
      </c>
      <c r="AX144" s="12" t="s">
        <v>75</v>
      </c>
      <c r="AY144" s="154" t="s">
        <v>133</v>
      </c>
    </row>
    <row r="145" spans="2:65" s="13" customFormat="1" ht="10.199999999999999">
      <c r="B145" s="160"/>
      <c r="D145" s="153" t="s">
        <v>141</v>
      </c>
      <c r="E145" s="161" t="s">
        <v>1</v>
      </c>
      <c r="F145" s="162" t="s">
        <v>144</v>
      </c>
      <c r="H145" s="163">
        <v>2.085</v>
      </c>
      <c r="I145" s="164"/>
      <c r="L145" s="160"/>
      <c r="M145" s="165"/>
      <c r="T145" s="166"/>
      <c r="AT145" s="161" t="s">
        <v>141</v>
      </c>
      <c r="AU145" s="161" t="s">
        <v>110</v>
      </c>
      <c r="AV145" s="13" t="s">
        <v>139</v>
      </c>
      <c r="AW145" s="13" t="s">
        <v>31</v>
      </c>
      <c r="AX145" s="13" t="s">
        <v>80</v>
      </c>
      <c r="AY145" s="161" t="s">
        <v>133</v>
      </c>
    </row>
    <row r="146" spans="2:65" s="1" customFormat="1" ht="37.799999999999997" customHeight="1">
      <c r="B146" s="30"/>
      <c r="C146" s="139" t="s">
        <v>110</v>
      </c>
      <c r="D146" s="139" t="s">
        <v>135</v>
      </c>
      <c r="E146" s="140" t="s">
        <v>145</v>
      </c>
      <c r="F146" s="141" t="s">
        <v>146</v>
      </c>
      <c r="G146" s="142" t="s">
        <v>147</v>
      </c>
      <c r="H146" s="143">
        <v>0.41699999999999998</v>
      </c>
      <c r="I146" s="144"/>
      <c r="J146" s="145">
        <f>ROUND(I146*H146,2)</f>
        <v>0</v>
      </c>
      <c r="K146" s="146"/>
      <c r="L146" s="30"/>
      <c r="M146" s="147" t="s">
        <v>1</v>
      </c>
      <c r="N146" s="108" t="s">
        <v>41</v>
      </c>
      <c r="P146" s="148">
        <f>O146*H146</f>
        <v>0</v>
      </c>
      <c r="Q146" s="148">
        <v>0</v>
      </c>
      <c r="R146" s="148">
        <f>Q146*H146</f>
        <v>0</v>
      </c>
      <c r="S146" s="148">
        <v>0</v>
      </c>
      <c r="T146" s="149">
        <f>S146*H146</f>
        <v>0</v>
      </c>
      <c r="AR146" s="150" t="s">
        <v>139</v>
      </c>
      <c r="AT146" s="150" t="s">
        <v>135</v>
      </c>
      <c r="AU146" s="150" t="s">
        <v>110</v>
      </c>
      <c r="AY146" s="15" t="s">
        <v>133</v>
      </c>
      <c r="BE146" s="151">
        <f>IF(N146="základní",J146,0)</f>
        <v>0</v>
      </c>
      <c r="BF146" s="151">
        <f>IF(N146="snížená",J146,0)</f>
        <v>0</v>
      </c>
      <c r="BG146" s="151">
        <f>IF(N146="zákl. přenesená",J146,0)</f>
        <v>0</v>
      </c>
      <c r="BH146" s="151">
        <f>IF(N146="sníž. přenesená",J146,0)</f>
        <v>0</v>
      </c>
      <c r="BI146" s="151">
        <f>IF(N146="nulová",J146,0)</f>
        <v>0</v>
      </c>
      <c r="BJ146" s="15" t="s">
        <v>110</v>
      </c>
      <c r="BK146" s="151">
        <f>ROUND(I146*H146,2)</f>
        <v>0</v>
      </c>
      <c r="BL146" s="15" t="s">
        <v>139</v>
      </c>
      <c r="BM146" s="150" t="s">
        <v>148</v>
      </c>
    </row>
    <row r="147" spans="2:65" s="12" customFormat="1" ht="10.199999999999999">
      <c r="B147" s="152"/>
      <c r="D147" s="153" t="s">
        <v>141</v>
      </c>
      <c r="E147" s="154" t="s">
        <v>1</v>
      </c>
      <c r="F147" s="155" t="s">
        <v>149</v>
      </c>
      <c r="H147" s="156">
        <v>0.21</v>
      </c>
      <c r="I147" s="157"/>
      <c r="L147" s="152"/>
      <c r="M147" s="158"/>
      <c r="T147" s="159"/>
      <c r="AT147" s="154" t="s">
        <v>141</v>
      </c>
      <c r="AU147" s="154" t="s">
        <v>110</v>
      </c>
      <c r="AV147" s="12" t="s">
        <v>110</v>
      </c>
      <c r="AW147" s="12" t="s">
        <v>31</v>
      </c>
      <c r="AX147" s="12" t="s">
        <v>75</v>
      </c>
      <c r="AY147" s="154" t="s">
        <v>133</v>
      </c>
    </row>
    <row r="148" spans="2:65" s="12" customFormat="1" ht="10.199999999999999">
      <c r="B148" s="152"/>
      <c r="D148" s="153" t="s">
        <v>141</v>
      </c>
      <c r="E148" s="154" t="s">
        <v>1</v>
      </c>
      <c r="F148" s="155" t="s">
        <v>150</v>
      </c>
      <c r="H148" s="156">
        <v>0.20699999999999999</v>
      </c>
      <c r="I148" s="157"/>
      <c r="L148" s="152"/>
      <c r="M148" s="158"/>
      <c r="T148" s="159"/>
      <c r="AT148" s="154" t="s">
        <v>141</v>
      </c>
      <c r="AU148" s="154" t="s">
        <v>110</v>
      </c>
      <c r="AV148" s="12" t="s">
        <v>110</v>
      </c>
      <c r="AW148" s="12" t="s">
        <v>31</v>
      </c>
      <c r="AX148" s="12" t="s">
        <v>75</v>
      </c>
      <c r="AY148" s="154" t="s">
        <v>133</v>
      </c>
    </row>
    <row r="149" spans="2:65" s="13" customFormat="1" ht="10.199999999999999">
      <c r="B149" s="160"/>
      <c r="D149" s="153" t="s">
        <v>141</v>
      </c>
      <c r="E149" s="161" t="s">
        <v>1</v>
      </c>
      <c r="F149" s="162" t="s">
        <v>144</v>
      </c>
      <c r="H149" s="163">
        <v>0.41699999999999998</v>
      </c>
      <c r="I149" s="164"/>
      <c r="L149" s="160"/>
      <c r="M149" s="165"/>
      <c r="T149" s="166"/>
      <c r="AT149" s="161" t="s">
        <v>141</v>
      </c>
      <c r="AU149" s="161" t="s">
        <v>110</v>
      </c>
      <c r="AV149" s="13" t="s">
        <v>139</v>
      </c>
      <c r="AW149" s="13" t="s">
        <v>31</v>
      </c>
      <c r="AX149" s="13" t="s">
        <v>80</v>
      </c>
      <c r="AY149" s="161" t="s">
        <v>133</v>
      </c>
    </row>
    <row r="150" spans="2:65" s="11" customFormat="1" ht="22.8" customHeight="1">
      <c r="B150" s="127"/>
      <c r="D150" s="128" t="s">
        <v>74</v>
      </c>
      <c r="E150" s="137" t="s">
        <v>110</v>
      </c>
      <c r="F150" s="137" t="s">
        <v>151</v>
      </c>
      <c r="I150" s="130"/>
      <c r="J150" s="138">
        <f>BK150</f>
        <v>0</v>
      </c>
      <c r="L150" s="127"/>
      <c r="M150" s="132"/>
      <c r="P150" s="133">
        <f>SUM(P151:P155)</f>
        <v>0</v>
      </c>
      <c r="R150" s="133">
        <f>SUM(R151:R155)</f>
        <v>1.9478381999999999</v>
      </c>
      <c r="T150" s="134">
        <f>SUM(T151:T155)</f>
        <v>0</v>
      </c>
      <c r="AR150" s="128" t="s">
        <v>80</v>
      </c>
      <c r="AT150" s="135" t="s">
        <v>74</v>
      </c>
      <c r="AU150" s="135" t="s">
        <v>80</v>
      </c>
      <c r="AY150" s="128" t="s">
        <v>133</v>
      </c>
      <c r="BK150" s="136">
        <f>SUM(BK151:BK155)</f>
        <v>0</v>
      </c>
    </row>
    <row r="151" spans="2:65" s="1" customFormat="1" ht="33" customHeight="1">
      <c r="B151" s="30"/>
      <c r="C151" s="139" t="s">
        <v>152</v>
      </c>
      <c r="D151" s="139" t="s">
        <v>135</v>
      </c>
      <c r="E151" s="140" t="s">
        <v>153</v>
      </c>
      <c r="F151" s="141" t="s">
        <v>154</v>
      </c>
      <c r="G151" s="142" t="s">
        <v>138</v>
      </c>
      <c r="H151" s="143">
        <v>2.09</v>
      </c>
      <c r="I151" s="144"/>
      <c r="J151" s="145">
        <f>ROUND(I151*H151,2)</f>
        <v>0</v>
      </c>
      <c r="K151" s="146"/>
      <c r="L151" s="30"/>
      <c r="M151" s="147" t="s">
        <v>1</v>
      </c>
      <c r="N151" s="108" t="s">
        <v>41</v>
      </c>
      <c r="P151" s="148">
        <f>O151*H151</f>
        <v>0</v>
      </c>
      <c r="Q151" s="148">
        <v>0.93198000000000003</v>
      </c>
      <c r="R151" s="148">
        <f>Q151*H151</f>
        <v>1.9478381999999999</v>
      </c>
      <c r="S151" s="148">
        <v>0</v>
      </c>
      <c r="T151" s="149">
        <f>S151*H151</f>
        <v>0</v>
      </c>
      <c r="AR151" s="150" t="s">
        <v>139</v>
      </c>
      <c r="AT151" s="150" t="s">
        <v>135</v>
      </c>
      <c r="AU151" s="150" t="s">
        <v>110</v>
      </c>
      <c r="AY151" s="15" t="s">
        <v>133</v>
      </c>
      <c r="BE151" s="151">
        <f>IF(N151="základní",J151,0)</f>
        <v>0</v>
      </c>
      <c r="BF151" s="151">
        <f>IF(N151="snížená",J151,0)</f>
        <v>0</v>
      </c>
      <c r="BG151" s="151">
        <f>IF(N151="zákl. přenesená",J151,0)</f>
        <v>0</v>
      </c>
      <c r="BH151" s="151">
        <f>IF(N151="sníž. přenesená",J151,0)</f>
        <v>0</v>
      </c>
      <c r="BI151" s="151">
        <f>IF(N151="nulová",J151,0)</f>
        <v>0</v>
      </c>
      <c r="BJ151" s="15" t="s">
        <v>110</v>
      </c>
      <c r="BK151" s="151">
        <f>ROUND(I151*H151,2)</f>
        <v>0</v>
      </c>
      <c r="BL151" s="15" t="s">
        <v>139</v>
      </c>
      <c r="BM151" s="150" t="s">
        <v>155</v>
      </c>
    </row>
    <row r="152" spans="2:65" s="12" customFormat="1" ht="10.199999999999999">
      <c r="B152" s="152"/>
      <c r="D152" s="153" t="s">
        <v>141</v>
      </c>
      <c r="E152" s="154" t="s">
        <v>1</v>
      </c>
      <c r="F152" s="155" t="s">
        <v>156</v>
      </c>
      <c r="H152" s="156">
        <v>0.71199999999999997</v>
      </c>
      <c r="I152" s="157"/>
      <c r="L152" s="152"/>
      <c r="M152" s="158"/>
      <c r="T152" s="159"/>
      <c r="AT152" s="154" t="s">
        <v>141</v>
      </c>
      <c r="AU152" s="154" t="s">
        <v>110</v>
      </c>
      <c r="AV152" s="12" t="s">
        <v>110</v>
      </c>
      <c r="AW152" s="12" t="s">
        <v>31</v>
      </c>
      <c r="AX152" s="12" t="s">
        <v>75</v>
      </c>
      <c r="AY152" s="154" t="s">
        <v>133</v>
      </c>
    </row>
    <row r="153" spans="2:65" s="12" customFormat="1" ht="10.199999999999999">
      <c r="B153" s="152"/>
      <c r="D153" s="153" t="s">
        <v>141</v>
      </c>
      <c r="E153" s="154" t="s">
        <v>1</v>
      </c>
      <c r="F153" s="155" t="s">
        <v>157</v>
      </c>
      <c r="H153" s="156">
        <v>0.34300000000000003</v>
      </c>
      <c r="I153" s="157"/>
      <c r="L153" s="152"/>
      <c r="M153" s="158"/>
      <c r="T153" s="159"/>
      <c r="AT153" s="154" t="s">
        <v>141</v>
      </c>
      <c r="AU153" s="154" t="s">
        <v>110</v>
      </c>
      <c r="AV153" s="12" t="s">
        <v>110</v>
      </c>
      <c r="AW153" s="12" t="s">
        <v>31</v>
      </c>
      <c r="AX153" s="12" t="s">
        <v>75</v>
      </c>
      <c r="AY153" s="154" t="s">
        <v>133</v>
      </c>
    </row>
    <row r="154" spans="2:65" s="12" customFormat="1" ht="10.199999999999999">
      <c r="B154" s="152"/>
      <c r="D154" s="153" t="s">
        <v>141</v>
      </c>
      <c r="E154" s="154" t="s">
        <v>1</v>
      </c>
      <c r="F154" s="155" t="s">
        <v>158</v>
      </c>
      <c r="H154" s="156">
        <v>1.0349999999999999</v>
      </c>
      <c r="I154" s="157"/>
      <c r="L154" s="152"/>
      <c r="M154" s="158"/>
      <c r="T154" s="159"/>
      <c r="AT154" s="154" t="s">
        <v>141</v>
      </c>
      <c r="AU154" s="154" t="s">
        <v>110</v>
      </c>
      <c r="AV154" s="12" t="s">
        <v>110</v>
      </c>
      <c r="AW154" s="12" t="s">
        <v>31</v>
      </c>
      <c r="AX154" s="12" t="s">
        <v>75</v>
      </c>
      <c r="AY154" s="154" t="s">
        <v>133</v>
      </c>
    </row>
    <row r="155" spans="2:65" s="13" customFormat="1" ht="10.199999999999999">
      <c r="B155" s="160"/>
      <c r="D155" s="153" t="s">
        <v>141</v>
      </c>
      <c r="E155" s="161" t="s">
        <v>1</v>
      </c>
      <c r="F155" s="162" t="s">
        <v>144</v>
      </c>
      <c r="H155" s="163">
        <v>2.09</v>
      </c>
      <c r="I155" s="164"/>
      <c r="L155" s="160"/>
      <c r="M155" s="165"/>
      <c r="T155" s="166"/>
      <c r="AT155" s="161" t="s">
        <v>141</v>
      </c>
      <c r="AU155" s="161" t="s">
        <v>110</v>
      </c>
      <c r="AV155" s="13" t="s">
        <v>139</v>
      </c>
      <c r="AW155" s="13" t="s">
        <v>31</v>
      </c>
      <c r="AX155" s="13" t="s">
        <v>80</v>
      </c>
      <c r="AY155" s="161" t="s">
        <v>133</v>
      </c>
    </row>
    <row r="156" spans="2:65" s="11" customFormat="1" ht="22.8" customHeight="1">
      <c r="B156" s="127"/>
      <c r="D156" s="128" t="s">
        <v>74</v>
      </c>
      <c r="E156" s="137" t="s">
        <v>139</v>
      </c>
      <c r="F156" s="137" t="s">
        <v>159</v>
      </c>
      <c r="I156" s="130"/>
      <c r="J156" s="138">
        <f>BK156</f>
        <v>0</v>
      </c>
      <c r="L156" s="127"/>
      <c r="M156" s="132"/>
      <c r="P156" s="133">
        <f>SUM(P157:P173)</f>
        <v>0</v>
      </c>
      <c r="R156" s="133">
        <f>SUM(R157:R173)</f>
        <v>1.2844100000000001</v>
      </c>
      <c r="T156" s="134">
        <f>SUM(T157:T173)</f>
        <v>0</v>
      </c>
      <c r="AR156" s="128" t="s">
        <v>80</v>
      </c>
      <c r="AT156" s="135" t="s">
        <v>74</v>
      </c>
      <c r="AU156" s="135" t="s">
        <v>80</v>
      </c>
      <c r="AY156" s="128" t="s">
        <v>133</v>
      </c>
      <c r="BK156" s="136">
        <f>SUM(BK157:BK173)</f>
        <v>0</v>
      </c>
    </row>
    <row r="157" spans="2:65" s="1" customFormat="1" ht="33" customHeight="1">
      <c r="B157" s="30"/>
      <c r="C157" s="139" t="s">
        <v>139</v>
      </c>
      <c r="D157" s="139" t="s">
        <v>135</v>
      </c>
      <c r="E157" s="140" t="s">
        <v>160</v>
      </c>
      <c r="F157" s="141" t="s">
        <v>161</v>
      </c>
      <c r="G157" s="142" t="s">
        <v>162</v>
      </c>
      <c r="H157" s="143">
        <v>24.35</v>
      </c>
      <c r="I157" s="144"/>
      <c r="J157" s="145">
        <f>ROUND(I157*H157,2)</f>
        <v>0</v>
      </c>
      <c r="K157" s="146"/>
      <c r="L157" s="30"/>
      <c r="M157" s="147" t="s">
        <v>1</v>
      </c>
      <c r="N157" s="108" t="s">
        <v>41</v>
      </c>
      <c r="P157" s="148">
        <f>O157*H157</f>
        <v>0</v>
      </c>
      <c r="Q157" s="148">
        <v>6.6E-3</v>
      </c>
      <c r="R157" s="148">
        <f>Q157*H157</f>
        <v>0.16071000000000002</v>
      </c>
      <c r="S157" s="148">
        <v>0</v>
      </c>
      <c r="T157" s="149">
        <f>S157*H157</f>
        <v>0</v>
      </c>
      <c r="AR157" s="150" t="s">
        <v>139</v>
      </c>
      <c r="AT157" s="150" t="s">
        <v>135</v>
      </c>
      <c r="AU157" s="150" t="s">
        <v>110</v>
      </c>
      <c r="AY157" s="15" t="s">
        <v>133</v>
      </c>
      <c r="BE157" s="151">
        <f>IF(N157="základní",J157,0)</f>
        <v>0</v>
      </c>
      <c r="BF157" s="151">
        <f>IF(N157="snížená",J157,0)</f>
        <v>0</v>
      </c>
      <c r="BG157" s="151">
        <f>IF(N157="zákl. přenesená",J157,0)</f>
        <v>0</v>
      </c>
      <c r="BH157" s="151">
        <f>IF(N157="sníž. přenesená",J157,0)</f>
        <v>0</v>
      </c>
      <c r="BI157" s="151">
        <f>IF(N157="nulová",J157,0)</f>
        <v>0</v>
      </c>
      <c r="BJ157" s="15" t="s">
        <v>110</v>
      </c>
      <c r="BK157" s="151">
        <f>ROUND(I157*H157,2)</f>
        <v>0</v>
      </c>
      <c r="BL157" s="15" t="s">
        <v>139</v>
      </c>
      <c r="BM157" s="150" t="s">
        <v>163</v>
      </c>
    </row>
    <row r="158" spans="2:65" s="12" customFormat="1" ht="10.199999999999999">
      <c r="B158" s="152"/>
      <c r="D158" s="153" t="s">
        <v>141</v>
      </c>
      <c r="E158" s="154" t="s">
        <v>1</v>
      </c>
      <c r="F158" s="155" t="s">
        <v>164</v>
      </c>
      <c r="H158" s="156">
        <v>14</v>
      </c>
      <c r="I158" s="157"/>
      <c r="L158" s="152"/>
      <c r="M158" s="158"/>
      <c r="T158" s="159"/>
      <c r="AT158" s="154" t="s">
        <v>141</v>
      </c>
      <c r="AU158" s="154" t="s">
        <v>110</v>
      </c>
      <c r="AV158" s="12" t="s">
        <v>110</v>
      </c>
      <c r="AW158" s="12" t="s">
        <v>31</v>
      </c>
      <c r="AX158" s="12" t="s">
        <v>75</v>
      </c>
      <c r="AY158" s="154" t="s">
        <v>133</v>
      </c>
    </row>
    <row r="159" spans="2:65" s="12" customFormat="1" ht="10.199999999999999">
      <c r="B159" s="152"/>
      <c r="D159" s="153" t="s">
        <v>141</v>
      </c>
      <c r="E159" s="154" t="s">
        <v>1</v>
      </c>
      <c r="F159" s="155" t="s">
        <v>165</v>
      </c>
      <c r="H159" s="156">
        <v>10.35</v>
      </c>
      <c r="I159" s="157"/>
      <c r="L159" s="152"/>
      <c r="M159" s="158"/>
      <c r="T159" s="159"/>
      <c r="AT159" s="154" t="s">
        <v>141</v>
      </c>
      <c r="AU159" s="154" t="s">
        <v>110</v>
      </c>
      <c r="AV159" s="12" t="s">
        <v>110</v>
      </c>
      <c r="AW159" s="12" t="s">
        <v>31</v>
      </c>
      <c r="AX159" s="12" t="s">
        <v>75</v>
      </c>
      <c r="AY159" s="154" t="s">
        <v>133</v>
      </c>
    </row>
    <row r="160" spans="2:65" s="13" customFormat="1" ht="10.199999999999999">
      <c r="B160" s="160"/>
      <c r="D160" s="153" t="s">
        <v>141</v>
      </c>
      <c r="E160" s="161" t="s">
        <v>1</v>
      </c>
      <c r="F160" s="162" t="s">
        <v>144</v>
      </c>
      <c r="H160" s="163">
        <v>24.35</v>
      </c>
      <c r="I160" s="164"/>
      <c r="L160" s="160"/>
      <c r="M160" s="165"/>
      <c r="T160" s="166"/>
      <c r="AT160" s="161" t="s">
        <v>141</v>
      </c>
      <c r="AU160" s="161" t="s">
        <v>110</v>
      </c>
      <c r="AV160" s="13" t="s">
        <v>139</v>
      </c>
      <c r="AW160" s="13" t="s">
        <v>31</v>
      </c>
      <c r="AX160" s="13" t="s">
        <v>80</v>
      </c>
      <c r="AY160" s="161" t="s">
        <v>133</v>
      </c>
    </row>
    <row r="161" spans="2:65" s="1" customFormat="1" ht="33" customHeight="1">
      <c r="B161" s="30"/>
      <c r="C161" s="167" t="s">
        <v>166</v>
      </c>
      <c r="D161" s="167" t="s">
        <v>167</v>
      </c>
      <c r="E161" s="168" t="s">
        <v>168</v>
      </c>
      <c r="F161" s="169" t="s">
        <v>169</v>
      </c>
      <c r="G161" s="170" t="s">
        <v>162</v>
      </c>
      <c r="H161" s="171">
        <v>10.5</v>
      </c>
      <c r="I161" s="172"/>
      <c r="J161" s="173">
        <f>ROUND(I161*H161,2)</f>
        <v>0</v>
      </c>
      <c r="K161" s="174"/>
      <c r="L161" s="175"/>
      <c r="M161" s="176" t="s">
        <v>1</v>
      </c>
      <c r="N161" s="177" t="s">
        <v>41</v>
      </c>
      <c r="P161" s="148">
        <f>O161*H161</f>
        <v>0</v>
      </c>
      <c r="Q161" s="148">
        <v>1.7000000000000001E-2</v>
      </c>
      <c r="R161" s="148">
        <f>Q161*H161</f>
        <v>0.17850000000000002</v>
      </c>
      <c r="S161" s="148">
        <v>0</v>
      </c>
      <c r="T161" s="149">
        <f>S161*H161</f>
        <v>0</v>
      </c>
      <c r="AR161" s="150" t="s">
        <v>170</v>
      </c>
      <c r="AT161" s="150" t="s">
        <v>167</v>
      </c>
      <c r="AU161" s="150" t="s">
        <v>110</v>
      </c>
      <c r="AY161" s="15" t="s">
        <v>133</v>
      </c>
      <c r="BE161" s="151">
        <f>IF(N161="základní",J161,0)</f>
        <v>0</v>
      </c>
      <c r="BF161" s="151">
        <f>IF(N161="snížená",J161,0)</f>
        <v>0</v>
      </c>
      <c r="BG161" s="151">
        <f>IF(N161="zákl. přenesená",J161,0)</f>
        <v>0</v>
      </c>
      <c r="BH161" s="151">
        <f>IF(N161="sníž. přenesená",J161,0)</f>
        <v>0</v>
      </c>
      <c r="BI161" s="151">
        <f>IF(N161="nulová",J161,0)</f>
        <v>0</v>
      </c>
      <c r="BJ161" s="15" t="s">
        <v>110</v>
      </c>
      <c r="BK161" s="151">
        <f>ROUND(I161*H161,2)</f>
        <v>0</v>
      </c>
      <c r="BL161" s="15" t="s">
        <v>139</v>
      </c>
      <c r="BM161" s="150" t="s">
        <v>171</v>
      </c>
    </row>
    <row r="162" spans="2:65" s="1" customFormat="1" ht="33" customHeight="1">
      <c r="B162" s="30"/>
      <c r="C162" s="167" t="s">
        <v>172</v>
      </c>
      <c r="D162" s="167" t="s">
        <v>167</v>
      </c>
      <c r="E162" s="168" t="s">
        <v>173</v>
      </c>
      <c r="F162" s="169" t="s">
        <v>174</v>
      </c>
      <c r="G162" s="170" t="s">
        <v>162</v>
      </c>
      <c r="H162" s="171">
        <v>3.5</v>
      </c>
      <c r="I162" s="172"/>
      <c r="J162" s="173">
        <f>ROUND(I162*H162,2)</f>
        <v>0</v>
      </c>
      <c r="K162" s="174"/>
      <c r="L162" s="175"/>
      <c r="M162" s="176" t="s">
        <v>1</v>
      </c>
      <c r="N162" s="177" t="s">
        <v>41</v>
      </c>
      <c r="P162" s="148">
        <f>O162*H162</f>
        <v>0</v>
      </c>
      <c r="Q162" s="148">
        <v>1.7000000000000001E-2</v>
      </c>
      <c r="R162" s="148">
        <f>Q162*H162</f>
        <v>5.9500000000000004E-2</v>
      </c>
      <c r="S162" s="148">
        <v>0</v>
      </c>
      <c r="T162" s="149">
        <f>S162*H162</f>
        <v>0</v>
      </c>
      <c r="AR162" s="150" t="s">
        <v>170</v>
      </c>
      <c r="AT162" s="150" t="s">
        <v>167</v>
      </c>
      <c r="AU162" s="150" t="s">
        <v>110</v>
      </c>
      <c r="AY162" s="15" t="s">
        <v>133</v>
      </c>
      <c r="BE162" s="151">
        <f>IF(N162="základní",J162,0)</f>
        <v>0</v>
      </c>
      <c r="BF162" s="151">
        <f>IF(N162="snížená",J162,0)</f>
        <v>0</v>
      </c>
      <c r="BG162" s="151">
        <f>IF(N162="zákl. přenesená",J162,0)</f>
        <v>0</v>
      </c>
      <c r="BH162" s="151">
        <f>IF(N162="sníž. přenesená",J162,0)</f>
        <v>0</v>
      </c>
      <c r="BI162" s="151">
        <f>IF(N162="nulová",J162,0)</f>
        <v>0</v>
      </c>
      <c r="BJ162" s="15" t="s">
        <v>110</v>
      </c>
      <c r="BK162" s="151">
        <f>ROUND(I162*H162,2)</f>
        <v>0</v>
      </c>
      <c r="BL162" s="15" t="s">
        <v>139</v>
      </c>
      <c r="BM162" s="150" t="s">
        <v>175</v>
      </c>
    </row>
    <row r="163" spans="2:65" s="1" customFormat="1" ht="33" customHeight="1">
      <c r="B163" s="30"/>
      <c r="C163" s="167" t="s">
        <v>176</v>
      </c>
      <c r="D163" s="167" t="s">
        <v>167</v>
      </c>
      <c r="E163" s="168" t="s">
        <v>177</v>
      </c>
      <c r="F163" s="169" t="s">
        <v>178</v>
      </c>
      <c r="G163" s="170" t="s">
        <v>162</v>
      </c>
      <c r="H163" s="171">
        <v>6.9</v>
      </c>
      <c r="I163" s="172"/>
      <c r="J163" s="173">
        <f>ROUND(I163*H163,2)</f>
        <v>0</v>
      </c>
      <c r="K163" s="174"/>
      <c r="L163" s="175"/>
      <c r="M163" s="176" t="s">
        <v>1</v>
      </c>
      <c r="N163" s="177" t="s">
        <v>41</v>
      </c>
      <c r="P163" s="148">
        <f>O163*H163</f>
        <v>0</v>
      </c>
      <c r="Q163" s="148">
        <v>1.7000000000000001E-2</v>
      </c>
      <c r="R163" s="148">
        <f>Q163*H163</f>
        <v>0.11730000000000002</v>
      </c>
      <c r="S163" s="148">
        <v>0</v>
      </c>
      <c r="T163" s="149">
        <f>S163*H163</f>
        <v>0</v>
      </c>
      <c r="AR163" s="150" t="s">
        <v>170</v>
      </c>
      <c r="AT163" s="150" t="s">
        <v>167</v>
      </c>
      <c r="AU163" s="150" t="s">
        <v>110</v>
      </c>
      <c r="AY163" s="15" t="s">
        <v>133</v>
      </c>
      <c r="BE163" s="151">
        <f>IF(N163="základní",J163,0)</f>
        <v>0</v>
      </c>
      <c r="BF163" s="151">
        <f>IF(N163="snížená",J163,0)</f>
        <v>0</v>
      </c>
      <c r="BG163" s="151">
        <f>IF(N163="zákl. přenesená",J163,0)</f>
        <v>0</v>
      </c>
      <c r="BH163" s="151">
        <f>IF(N163="sníž. přenesená",J163,0)</f>
        <v>0</v>
      </c>
      <c r="BI163" s="151">
        <f>IF(N163="nulová",J163,0)</f>
        <v>0</v>
      </c>
      <c r="BJ163" s="15" t="s">
        <v>110</v>
      </c>
      <c r="BK163" s="151">
        <f>ROUND(I163*H163,2)</f>
        <v>0</v>
      </c>
      <c r="BL163" s="15" t="s">
        <v>139</v>
      </c>
      <c r="BM163" s="150" t="s">
        <v>179</v>
      </c>
    </row>
    <row r="164" spans="2:65" s="1" customFormat="1" ht="33" customHeight="1">
      <c r="B164" s="30"/>
      <c r="C164" s="167" t="s">
        <v>170</v>
      </c>
      <c r="D164" s="167" t="s">
        <v>167</v>
      </c>
      <c r="E164" s="168" t="s">
        <v>180</v>
      </c>
      <c r="F164" s="169" t="s">
        <v>181</v>
      </c>
      <c r="G164" s="170" t="s">
        <v>162</v>
      </c>
      <c r="H164" s="171">
        <v>3.45</v>
      </c>
      <c r="I164" s="172"/>
      <c r="J164" s="173">
        <f>ROUND(I164*H164,2)</f>
        <v>0</v>
      </c>
      <c r="K164" s="174"/>
      <c r="L164" s="175"/>
      <c r="M164" s="176" t="s">
        <v>1</v>
      </c>
      <c r="N164" s="177" t="s">
        <v>41</v>
      </c>
      <c r="P164" s="148">
        <f>O164*H164</f>
        <v>0</v>
      </c>
      <c r="Q164" s="148">
        <v>1.7000000000000001E-2</v>
      </c>
      <c r="R164" s="148">
        <f>Q164*H164</f>
        <v>5.8650000000000008E-2</v>
      </c>
      <c r="S164" s="148">
        <v>0</v>
      </c>
      <c r="T164" s="149">
        <f>S164*H164</f>
        <v>0</v>
      </c>
      <c r="AR164" s="150" t="s">
        <v>170</v>
      </c>
      <c r="AT164" s="150" t="s">
        <v>167</v>
      </c>
      <c r="AU164" s="150" t="s">
        <v>110</v>
      </c>
      <c r="AY164" s="15" t="s">
        <v>133</v>
      </c>
      <c r="BE164" s="151">
        <f>IF(N164="základní",J164,0)</f>
        <v>0</v>
      </c>
      <c r="BF164" s="151">
        <f>IF(N164="snížená",J164,0)</f>
        <v>0</v>
      </c>
      <c r="BG164" s="151">
        <f>IF(N164="zákl. přenesená",J164,0)</f>
        <v>0</v>
      </c>
      <c r="BH164" s="151">
        <f>IF(N164="sníž. přenesená",J164,0)</f>
        <v>0</v>
      </c>
      <c r="BI164" s="151">
        <f>IF(N164="nulová",J164,0)</f>
        <v>0</v>
      </c>
      <c r="BJ164" s="15" t="s">
        <v>110</v>
      </c>
      <c r="BK164" s="151">
        <f>ROUND(I164*H164,2)</f>
        <v>0</v>
      </c>
      <c r="BL164" s="15" t="s">
        <v>139</v>
      </c>
      <c r="BM164" s="150" t="s">
        <v>182</v>
      </c>
    </row>
    <row r="165" spans="2:65" s="1" customFormat="1" ht="24.15" customHeight="1">
      <c r="B165" s="30"/>
      <c r="C165" s="167" t="s">
        <v>183</v>
      </c>
      <c r="D165" s="167" t="s">
        <v>167</v>
      </c>
      <c r="E165" s="168" t="s">
        <v>184</v>
      </c>
      <c r="F165" s="169" t="s">
        <v>185</v>
      </c>
      <c r="G165" s="170" t="s">
        <v>162</v>
      </c>
      <c r="H165" s="171">
        <v>24.35</v>
      </c>
      <c r="I165" s="172"/>
      <c r="J165" s="173">
        <f>ROUND(I165*H165,2)</f>
        <v>0</v>
      </c>
      <c r="K165" s="174"/>
      <c r="L165" s="175"/>
      <c r="M165" s="176" t="s">
        <v>1</v>
      </c>
      <c r="N165" s="177" t="s">
        <v>41</v>
      </c>
      <c r="P165" s="148">
        <f>O165*H165</f>
        <v>0</v>
      </c>
      <c r="Q165" s="148">
        <v>1.7000000000000001E-2</v>
      </c>
      <c r="R165" s="148">
        <f>Q165*H165</f>
        <v>0.41395000000000004</v>
      </c>
      <c r="S165" s="148">
        <v>0</v>
      </c>
      <c r="T165" s="149">
        <f>S165*H165</f>
        <v>0</v>
      </c>
      <c r="AR165" s="150" t="s">
        <v>170</v>
      </c>
      <c r="AT165" s="150" t="s">
        <v>167</v>
      </c>
      <c r="AU165" s="150" t="s">
        <v>110</v>
      </c>
      <c r="AY165" s="15" t="s">
        <v>133</v>
      </c>
      <c r="BE165" s="151">
        <f>IF(N165="základní",J165,0)</f>
        <v>0</v>
      </c>
      <c r="BF165" s="151">
        <f>IF(N165="snížená",J165,0)</f>
        <v>0</v>
      </c>
      <c r="BG165" s="151">
        <f>IF(N165="zákl. přenesená",J165,0)</f>
        <v>0</v>
      </c>
      <c r="BH165" s="151">
        <f>IF(N165="sníž. přenesená",J165,0)</f>
        <v>0</v>
      </c>
      <c r="BI165" s="151">
        <f>IF(N165="nulová",J165,0)</f>
        <v>0</v>
      </c>
      <c r="BJ165" s="15" t="s">
        <v>110</v>
      </c>
      <c r="BK165" s="151">
        <f>ROUND(I165*H165,2)</f>
        <v>0</v>
      </c>
      <c r="BL165" s="15" t="s">
        <v>139</v>
      </c>
      <c r="BM165" s="150" t="s">
        <v>186</v>
      </c>
    </row>
    <row r="166" spans="2:65" s="12" customFormat="1" ht="10.199999999999999">
      <c r="B166" s="152"/>
      <c r="D166" s="153" t="s">
        <v>141</v>
      </c>
      <c r="E166" s="154" t="s">
        <v>1</v>
      </c>
      <c r="F166" s="155" t="s">
        <v>187</v>
      </c>
      <c r="H166" s="156">
        <v>14</v>
      </c>
      <c r="I166" s="157"/>
      <c r="L166" s="152"/>
      <c r="M166" s="158"/>
      <c r="T166" s="159"/>
      <c r="AT166" s="154" t="s">
        <v>141</v>
      </c>
      <c r="AU166" s="154" t="s">
        <v>110</v>
      </c>
      <c r="AV166" s="12" t="s">
        <v>110</v>
      </c>
      <c r="AW166" s="12" t="s">
        <v>31</v>
      </c>
      <c r="AX166" s="12" t="s">
        <v>75</v>
      </c>
      <c r="AY166" s="154" t="s">
        <v>133</v>
      </c>
    </row>
    <row r="167" spans="2:65" s="12" customFormat="1" ht="10.199999999999999">
      <c r="B167" s="152"/>
      <c r="D167" s="153" t="s">
        <v>141</v>
      </c>
      <c r="E167" s="154" t="s">
        <v>1</v>
      </c>
      <c r="F167" s="155" t="s">
        <v>188</v>
      </c>
      <c r="H167" s="156">
        <v>10.35</v>
      </c>
      <c r="I167" s="157"/>
      <c r="L167" s="152"/>
      <c r="M167" s="158"/>
      <c r="T167" s="159"/>
      <c r="AT167" s="154" t="s">
        <v>141</v>
      </c>
      <c r="AU167" s="154" t="s">
        <v>110</v>
      </c>
      <c r="AV167" s="12" t="s">
        <v>110</v>
      </c>
      <c r="AW167" s="12" t="s">
        <v>31</v>
      </c>
      <c r="AX167" s="12" t="s">
        <v>75</v>
      </c>
      <c r="AY167" s="154" t="s">
        <v>133</v>
      </c>
    </row>
    <row r="168" spans="2:65" s="13" customFormat="1" ht="10.199999999999999">
      <c r="B168" s="160"/>
      <c r="D168" s="153" t="s">
        <v>141</v>
      </c>
      <c r="E168" s="161" t="s">
        <v>1</v>
      </c>
      <c r="F168" s="162" t="s">
        <v>144</v>
      </c>
      <c r="H168" s="163">
        <v>24.35</v>
      </c>
      <c r="I168" s="164"/>
      <c r="L168" s="160"/>
      <c r="M168" s="165"/>
      <c r="T168" s="166"/>
      <c r="AT168" s="161" t="s">
        <v>141</v>
      </c>
      <c r="AU168" s="161" t="s">
        <v>110</v>
      </c>
      <c r="AV168" s="13" t="s">
        <v>139</v>
      </c>
      <c r="AW168" s="13" t="s">
        <v>31</v>
      </c>
      <c r="AX168" s="13" t="s">
        <v>80</v>
      </c>
      <c r="AY168" s="161" t="s">
        <v>133</v>
      </c>
    </row>
    <row r="169" spans="2:65" s="1" customFormat="1" ht="24.15" customHeight="1">
      <c r="B169" s="30"/>
      <c r="C169" s="167" t="s">
        <v>189</v>
      </c>
      <c r="D169" s="167" t="s">
        <v>167</v>
      </c>
      <c r="E169" s="168" t="s">
        <v>190</v>
      </c>
      <c r="F169" s="169" t="s">
        <v>191</v>
      </c>
      <c r="G169" s="170" t="s">
        <v>162</v>
      </c>
      <c r="H169" s="171">
        <v>17.399999999999999</v>
      </c>
      <c r="I169" s="172"/>
      <c r="J169" s="173">
        <f>ROUND(I169*H169,2)</f>
        <v>0</v>
      </c>
      <c r="K169" s="174"/>
      <c r="L169" s="175"/>
      <c r="M169" s="176" t="s">
        <v>1</v>
      </c>
      <c r="N169" s="177" t="s">
        <v>41</v>
      </c>
      <c r="P169" s="148">
        <f>O169*H169</f>
        <v>0</v>
      </c>
      <c r="Q169" s="148">
        <v>1.7000000000000001E-2</v>
      </c>
      <c r="R169" s="148">
        <f>Q169*H169</f>
        <v>0.29580000000000001</v>
      </c>
      <c r="S169" s="148">
        <v>0</v>
      </c>
      <c r="T169" s="149">
        <f>S169*H169</f>
        <v>0</v>
      </c>
      <c r="AR169" s="150" t="s">
        <v>170</v>
      </c>
      <c r="AT169" s="150" t="s">
        <v>167</v>
      </c>
      <c r="AU169" s="150" t="s">
        <v>110</v>
      </c>
      <c r="AY169" s="15" t="s">
        <v>133</v>
      </c>
      <c r="BE169" s="151">
        <f>IF(N169="základní",J169,0)</f>
        <v>0</v>
      </c>
      <c r="BF169" s="151">
        <f>IF(N169="snížená",J169,0)</f>
        <v>0</v>
      </c>
      <c r="BG169" s="151">
        <f>IF(N169="zákl. přenesená",J169,0)</f>
        <v>0</v>
      </c>
      <c r="BH169" s="151">
        <f>IF(N169="sníž. přenesená",J169,0)</f>
        <v>0</v>
      </c>
      <c r="BI169" s="151">
        <f>IF(N169="nulová",J169,0)</f>
        <v>0</v>
      </c>
      <c r="BJ169" s="15" t="s">
        <v>110</v>
      </c>
      <c r="BK169" s="151">
        <f>ROUND(I169*H169,2)</f>
        <v>0</v>
      </c>
      <c r="BL169" s="15" t="s">
        <v>139</v>
      </c>
      <c r="BM169" s="150" t="s">
        <v>192</v>
      </c>
    </row>
    <row r="170" spans="2:65" s="12" customFormat="1" ht="10.199999999999999">
      <c r="B170" s="152"/>
      <c r="D170" s="153" t="s">
        <v>141</v>
      </c>
      <c r="E170" s="154" t="s">
        <v>1</v>
      </c>
      <c r="F170" s="155" t="s">
        <v>193</v>
      </c>
      <c r="H170" s="156">
        <v>10.5</v>
      </c>
      <c r="I170" s="157"/>
      <c r="L170" s="152"/>
      <c r="M170" s="158"/>
      <c r="T170" s="159"/>
      <c r="AT170" s="154" t="s">
        <v>141</v>
      </c>
      <c r="AU170" s="154" t="s">
        <v>110</v>
      </c>
      <c r="AV170" s="12" t="s">
        <v>110</v>
      </c>
      <c r="AW170" s="12" t="s">
        <v>31</v>
      </c>
      <c r="AX170" s="12" t="s">
        <v>75</v>
      </c>
      <c r="AY170" s="154" t="s">
        <v>133</v>
      </c>
    </row>
    <row r="171" spans="2:65" s="12" customFormat="1" ht="10.199999999999999">
      <c r="B171" s="152"/>
      <c r="D171" s="153" t="s">
        <v>141</v>
      </c>
      <c r="E171" s="154" t="s">
        <v>1</v>
      </c>
      <c r="F171" s="155" t="s">
        <v>194</v>
      </c>
      <c r="H171" s="156">
        <v>6.9</v>
      </c>
      <c r="I171" s="157"/>
      <c r="L171" s="152"/>
      <c r="M171" s="158"/>
      <c r="T171" s="159"/>
      <c r="AT171" s="154" t="s">
        <v>141</v>
      </c>
      <c r="AU171" s="154" t="s">
        <v>110</v>
      </c>
      <c r="AV171" s="12" t="s">
        <v>110</v>
      </c>
      <c r="AW171" s="12" t="s">
        <v>31</v>
      </c>
      <c r="AX171" s="12" t="s">
        <v>75</v>
      </c>
      <c r="AY171" s="154" t="s">
        <v>133</v>
      </c>
    </row>
    <row r="172" spans="2:65" s="13" customFormat="1" ht="10.199999999999999">
      <c r="B172" s="160"/>
      <c r="D172" s="153" t="s">
        <v>141</v>
      </c>
      <c r="E172" s="161" t="s">
        <v>1</v>
      </c>
      <c r="F172" s="162" t="s">
        <v>144</v>
      </c>
      <c r="H172" s="163">
        <v>17.399999999999999</v>
      </c>
      <c r="I172" s="164"/>
      <c r="L172" s="160"/>
      <c r="M172" s="165"/>
      <c r="T172" s="166"/>
      <c r="AT172" s="161" t="s">
        <v>141</v>
      </c>
      <c r="AU172" s="161" t="s">
        <v>110</v>
      </c>
      <c r="AV172" s="13" t="s">
        <v>139</v>
      </c>
      <c r="AW172" s="13" t="s">
        <v>31</v>
      </c>
      <c r="AX172" s="13" t="s">
        <v>80</v>
      </c>
      <c r="AY172" s="161" t="s">
        <v>133</v>
      </c>
    </row>
    <row r="173" spans="2:65" s="1" customFormat="1" ht="24.15" customHeight="1">
      <c r="B173" s="30"/>
      <c r="C173" s="139" t="s">
        <v>195</v>
      </c>
      <c r="D173" s="139" t="s">
        <v>135</v>
      </c>
      <c r="E173" s="140" t="s">
        <v>196</v>
      </c>
      <c r="F173" s="141" t="s">
        <v>197</v>
      </c>
      <c r="G173" s="142" t="s">
        <v>198</v>
      </c>
      <c r="H173" s="143">
        <v>1</v>
      </c>
      <c r="I173" s="144"/>
      <c r="J173" s="145">
        <f>ROUND(I173*H173,2)</f>
        <v>0</v>
      </c>
      <c r="K173" s="146"/>
      <c r="L173" s="30"/>
      <c r="M173" s="147" t="s">
        <v>1</v>
      </c>
      <c r="N173" s="108" t="s">
        <v>41</v>
      </c>
      <c r="P173" s="148">
        <f>O173*H173</f>
        <v>0</v>
      </c>
      <c r="Q173" s="148">
        <v>0</v>
      </c>
      <c r="R173" s="148">
        <f>Q173*H173</f>
        <v>0</v>
      </c>
      <c r="S173" s="148">
        <v>0</v>
      </c>
      <c r="T173" s="149">
        <f>S173*H173</f>
        <v>0</v>
      </c>
      <c r="AR173" s="150" t="s">
        <v>139</v>
      </c>
      <c r="AT173" s="150" t="s">
        <v>135</v>
      </c>
      <c r="AU173" s="150" t="s">
        <v>110</v>
      </c>
      <c r="AY173" s="15" t="s">
        <v>133</v>
      </c>
      <c r="BE173" s="151">
        <f>IF(N173="základní",J173,0)</f>
        <v>0</v>
      </c>
      <c r="BF173" s="151">
        <f>IF(N173="snížená",J173,0)</f>
        <v>0</v>
      </c>
      <c r="BG173" s="151">
        <f>IF(N173="zákl. přenesená",J173,0)</f>
        <v>0</v>
      </c>
      <c r="BH173" s="151">
        <f>IF(N173="sníž. přenesená",J173,0)</f>
        <v>0</v>
      </c>
      <c r="BI173" s="151">
        <f>IF(N173="nulová",J173,0)</f>
        <v>0</v>
      </c>
      <c r="BJ173" s="15" t="s">
        <v>110</v>
      </c>
      <c r="BK173" s="151">
        <f>ROUND(I173*H173,2)</f>
        <v>0</v>
      </c>
      <c r="BL173" s="15" t="s">
        <v>139</v>
      </c>
      <c r="BM173" s="150" t="s">
        <v>199</v>
      </c>
    </row>
    <row r="174" spans="2:65" s="11" customFormat="1" ht="22.8" customHeight="1">
      <c r="B174" s="127"/>
      <c r="D174" s="128" t="s">
        <v>74</v>
      </c>
      <c r="E174" s="137" t="s">
        <v>166</v>
      </c>
      <c r="F174" s="137" t="s">
        <v>200</v>
      </c>
      <c r="I174" s="130"/>
      <c r="J174" s="138">
        <f>BK174</f>
        <v>0</v>
      </c>
      <c r="L174" s="127"/>
      <c r="M174" s="132"/>
      <c r="P174" s="133">
        <f>SUM(P175:P182)</f>
        <v>0</v>
      </c>
      <c r="R174" s="133">
        <f>SUM(R175:R182)</f>
        <v>0</v>
      </c>
      <c r="T174" s="134">
        <f>SUM(T175:T182)</f>
        <v>0</v>
      </c>
      <c r="AR174" s="128" t="s">
        <v>80</v>
      </c>
      <c r="AT174" s="135" t="s">
        <v>74</v>
      </c>
      <c r="AU174" s="135" t="s">
        <v>80</v>
      </c>
      <c r="AY174" s="128" t="s">
        <v>133</v>
      </c>
      <c r="BK174" s="136">
        <f>SUM(BK175:BK182)</f>
        <v>0</v>
      </c>
    </row>
    <row r="175" spans="2:65" s="1" customFormat="1" ht="24.15" customHeight="1">
      <c r="B175" s="30"/>
      <c r="C175" s="139" t="s">
        <v>8</v>
      </c>
      <c r="D175" s="139" t="s">
        <v>135</v>
      </c>
      <c r="E175" s="140" t="s">
        <v>201</v>
      </c>
      <c r="F175" s="141" t="s">
        <v>202</v>
      </c>
      <c r="G175" s="142" t="s">
        <v>138</v>
      </c>
      <c r="H175" s="143">
        <v>2.085</v>
      </c>
      <c r="I175" s="144"/>
      <c r="J175" s="145">
        <f>ROUND(I175*H175,2)</f>
        <v>0</v>
      </c>
      <c r="K175" s="146"/>
      <c r="L175" s="30"/>
      <c r="M175" s="147" t="s">
        <v>1</v>
      </c>
      <c r="N175" s="108" t="s">
        <v>41</v>
      </c>
      <c r="P175" s="148">
        <f>O175*H175</f>
        <v>0</v>
      </c>
      <c r="Q175" s="148">
        <v>0</v>
      </c>
      <c r="R175" s="148">
        <f>Q175*H175</f>
        <v>0</v>
      </c>
      <c r="S175" s="148">
        <v>0</v>
      </c>
      <c r="T175" s="149">
        <f>S175*H175</f>
        <v>0</v>
      </c>
      <c r="AR175" s="150" t="s">
        <v>139</v>
      </c>
      <c r="AT175" s="150" t="s">
        <v>135</v>
      </c>
      <c r="AU175" s="150" t="s">
        <v>110</v>
      </c>
      <c r="AY175" s="15" t="s">
        <v>133</v>
      </c>
      <c r="BE175" s="151">
        <f>IF(N175="základní",J175,0)</f>
        <v>0</v>
      </c>
      <c r="BF175" s="151">
        <f>IF(N175="snížená",J175,0)</f>
        <v>0</v>
      </c>
      <c r="BG175" s="151">
        <f>IF(N175="zákl. přenesená",J175,0)</f>
        <v>0</v>
      </c>
      <c r="BH175" s="151">
        <f>IF(N175="sníž. přenesená",J175,0)</f>
        <v>0</v>
      </c>
      <c r="BI175" s="151">
        <f>IF(N175="nulová",J175,0)</f>
        <v>0</v>
      </c>
      <c r="BJ175" s="15" t="s">
        <v>110</v>
      </c>
      <c r="BK175" s="151">
        <f>ROUND(I175*H175,2)</f>
        <v>0</v>
      </c>
      <c r="BL175" s="15" t="s">
        <v>139</v>
      </c>
      <c r="BM175" s="150" t="s">
        <v>203</v>
      </c>
    </row>
    <row r="176" spans="2:65" s="12" customFormat="1" ht="10.199999999999999">
      <c r="B176" s="152"/>
      <c r="D176" s="153" t="s">
        <v>141</v>
      </c>
      <c r="E176" s="154" t="s">
        <v>1</v>
      </c>
      <c r="F176" s="155" t="s">
        <v>204</v>
      </c>
      <c r="H176" s="156">
        <v>1.05</v>
      </c>
      <c r="I176" s="157"/>
      <c r="L176" s="152"/>
      <c r="M176" s="158"/>
      <c r="T176" s="159"/>
      <c r="AT176" s="154" t="s">
        <v>141</v>
      </c>
      <c r="AU176" s="154" t="s">
        <v>110</v>
      </c>
      <c r="AV176" s="12" t="s">
        <v>110</v>
      </c>
      <c r="AW176" s="12" t="s">
        <v>31</v>
      </c>
      <c r="AX176" s="12" t="s">
        <v>75</v>
      </c>
      <c r="AY176" s="154" t="s">
        <v>133</v>
      </c>
    </row>
    <row r="177" spans="2:65" s="12" customFormat="1" ht="10.199999999999999">
      <c r="B177" s="152"/>
      <c r="D177" s="153" t="s">
        <v>141</v>
      </c>
      <c r="E177" s="154" t="s">
        <v>1</v>
      </c>
      <c r="F177" s="155" t="s">
        <v>205</v>
      </c>
      <c r="H177" s="156">
        <v>1.0349999999999999</v>
      </c>
      <c r="I177" s="157"/>
      <c r="L177" s="152"/>
      <c r="M177" s="158"/>
      <c r="T177" s="159"/>
      <c r="AT177" s="154" t="s">
        <v>141</v>
      </c>
      <c r="AU177" s="154" t="s">
        <v>110</v>
      </c>
      <c r="AV177" s="12" t="s">
        <v>110</v>
      </c>
      <c r="AW177" s="12" t="s">
        <v>31</v>
      </c>
      <c r="AX177" s="12" t="s">
        <v>75</v>
      </c>
      <c r="AY177" s="154" t="s">
        <v>133</v>
      </c>
    </row>
    <row r="178" spans="2:65" s="13" customFormat="1" ht="10.199999999999999">
      <c r="B178" s="160"/>
      <c r="D178" s="153" t="s">
        <v>141</v>
      </c>
      <c r="E178" s="161" t="s">
        <v>1</v>
      </c>
      <c r="F178" s="162" t="s">
        <v>144</v>
      </c>
      <c r="H178" s="163">
        <v>2.085</v>
      </c>
      <c r="I178" s="164"/>
      <c r="L178" s="160"/>
      <c r="M178" s="165"/>
      <c r="T178" s="166"/>
      <c r="AT178" s="161" t="s">
        <v>141</v>
      </c>
      <c r="AU178" s="161" t="s">
        <v>110</v>
      </c>
      <c r="AV178" s="13" t="s">
        <v>139</v>
      </c>
      <c r="AW178" s="13" t="s">
        <v>31</v>
      </c>
      <c r="AX178" s="13" t="s">
        <v>80</v>
      </c>
      <c r="AY178" s="161" t="s">
        <v>133</v>
      </c>
    </row>
    <row r="179" spans="2:65" s="1" customFormat="1" ht="24.15" customHeight="1">
      <c r="B179" s="30"/>
      <c r="C179" s="139" t="s">
        <v>206</v>
      </c>
      <c r="D179" s="139" t="s">
        <v>135</v>
      </c>
      <c r="E179" s="140" t="s">
        <v>207</v>
      </c>
      <c r="F179" s="141" t="s">
        <v>208</v>
      </c>
      <c r="G179" s="142" t="s">
        <v>138</v>
      </c>
      <c r="H179" s="143">
        <v>2.085</v>
      </c>
      <c r="I179" s="144"/>
      <c r="J179" s="145">
        <f>ROUND(I179*H179,2)</f>
        <v>0</v>
      </c>
      <c r="K179" s="146"/>
      <c r="L179" s="30"/>
      <c r="M179" s="147" t="s">
        <v>1</v>
      </c>
      <c r="N179" s="108" t="s">
        <v>41</v>
      </c>
      <c r="P179" s="148">
        <f>O179*H179</f>
        <v>0</v>
      </c>
      <c r="Q179" s="148">
        <v>0</v>
      </c>
      <c r="R179" s="148">
        <f>Q179*H179</f>
        <v>0</v>
      </c>
      <c r="S179" s="148">
        <v>0</v>
      </c>
      <c r="T179" s="149">
        <f>S179*H179</f>
        <v>0</v>
      </c>
      <c r="AR179" s="150" t="s">
        <v>139</v>
      </c>
      <c r="AT179" s="150" t="s">
        <v>135</v>
      </c>
      <c r="AU179" s="150" t="s">
        <v>110</v>
      </c>
      <c r="AY179" s="15" t="s">
        <v>133</v>
      </c>
      <c r="BE179" s="151">
        <f>IF(N179="základní",J179,0)</f>
        <v>0</v>
      </c>
      <c r="BF179" s="151">
        <f>IF(N179="snížená",J179,0)</f>
        <v>0</v>
      </c>
      <c r="BG179" s="151">
        <f>IF(N179="zákl. přenesená",J179,0)</f>
        <v>0</v>
      </c>
      <c r="BH179" s="151">
        <f>IF(N179="sníž. přenesená",J179,0)</f>
        <v>0</v>
      </c>
      <c r="BI179" s="151">
        <f>IF(N179="nulová",J179,0)</f>
        <v>0</v>
      </c>
      <c r="BJ179" s="15" t="s">
        <v>110</v>
      </c>
      <c r="BK179" s="151">
        <f>ROUND(I179*H179,2)</f>
        <v>0</v>
      </c>
      <c r="BL179" s="15" t="s">
        <v>139</v>
      </c>
      <c r="BM179" s="150" t="s">
        <v>209</v>
      </c>
    </row>
    <row r="180" spans="2:65" s="12" customFormat="1" ht="10.199999999999999">
      <c r="B180" s="152"/>
      <c r="D180" s="153" t="s">
        <v>141</v>
      </c>
      <c r="E180" s="154" t="s">
        <v>1</v>
      </c>
      <c r="F180" s="155" t="s">
        <v>204</v>
      </c>
      <c r="H180" s="156">
        <v>1.05</v>
      </c>
      <c r="I180" s="157"/>
      <c r="L180" s="152"/>
      <c r="M180" s="158"/>
      <c r="T180" s="159"/>
      <c r="AT180" s="154" t="s">
        <v>141</v>
      </c>
      <c r="AU180" s="154" t="s">
        <v>110</v>
      </c>
      <c r="AV180" s="12" t="s">
        <v>110</v>
      </c>
      <c r="AW180" s="12" t="s">
        <v>31</v>
      </c>
      <c r="AX180" s="12" t="s">
        <v>75</v>
      </c>
      <c r="AY180" s="154" t="s">
        <v>133</v>
      </c>
    </row>
    <row r="181" spans="2:65" s="12" customFormat="1" ht="10.199999999999999">
      <c r="B181" s="152"/>
      <c r="D181" s="153" t="s">
        <v>141</v>
      </c>
      <c r="E181" s="154" t="s">
        <v>1</v>
      </c>
      <c r="F181" s="155" t="s">
        <v>205</v>
      </c>
      <c r="H181" s="156">
        <v>1.0349999999999999</v>
      </c>
      <c r="I181" s="157"/>
      <c r="L181" s="152"/>
      <c r="M181" s="158"/>
      <c r="T181" s="159"/>
      <c r="AT181" s="154" t="s">
        <v>141</v>
      </c>
      <c r="AU181" s="154" t="s">
        <v>110</v>
      </c>
      <c r="AV181" s="12" t="s">
        <v>110</v>
      </c>
      <c r="AW181" s="12" t="s">
        <v>31</v>
      </c>
      <c r="AX181" s="12" t="s">
        <v>75</v>
      </c>
      <c r="AY181" s="154" t="s">
        <v>133</v>
      </c>
    </row>
    <row r="182" spans="2:65" s="13" customFormat="1" ht="10.199999999999999">
      <c r="B182" s="160"/>
      <c r="D182" s="153" t="s">
        <v>141</v>
      </c>
      <c r="E182" s="161" t="s">
        <v>1</v>
      </c>
      <c r="F182" s="162" t="s">
        <v>144</v>
      </c>
      <c r="H182" s="163">
        <v>2.085</v>
      </c>
      <c r="I182" s="164"/>
      <c r="L182" s="160"/>
      <c r="M182" s="165"/>
      <c r="T182" s="166"/>
      <c r="AT182" s="161" t="s">
        <v>141</v>
      </c>
      <c r="AU182" s="161" t="s">
        <v>110</v>
      </c>
      <c r="AV182" s="13" t="s">
        <v>139</v>
      </c>
      <c r="AW182" s="13" t="s">
        <v>31</v>
      </c>
      <c r="AX182" s="13" t="s">
        <v>80</v>
      </c>
      <c r="AY182" s="161" t="s">
        <v>133</v>
      </c>
    </row>
    <row r="183" spans="2:65" s="11" customFormat="1" ht="22.8" customHeight="1">
      <c r="B183" s="127"/>
      <c r="D183" s="128" t="s">
        <v>74</v>
      </c>
      <c r="E183" s="137" t="s">
        <v>172</v>
      </c>
      <c r="F183" s="137" t="s">
        <v>210</v>
      </c>
      <c r="I183" s="130"/>
      <c r="J183" s="138">
        <f>BK183</f>
        <v>0</v>
      </c>
      <c r="L183" s="127"/>
      <c r="M183" s="132"/>
      <c r="P183" s="133">
        <f>SUM(P184:P212)</f>
        <v>0</v>
      </c>
      <c r="R183" s="133">
        <f>SUM(R184:R212)</f>
        <v>1.4022214500000003</v>
      </c>
      <c r="T183" s="134">
        <f>SUM(T184:T212)</f>
        <v>0</v>
      </c>
      <c r="AR183" s="128" t="s">
        <v>80</v>
      </c>
      <c r="AT183" s="135" t="s">
        <v>74</v>
      </c>
      <c r="AU183" s="135" t="s">
        <v>80</v>
      </c>
      <c r="AY183" s="128" t="s">
        <v>133</v>
      </c>
      <c r="BK183" s="136">
        <f>SUM(BK184:BK212)</f>
        <v>0</v>
      </c>
    </row>
    <row r="184" spans="2:65" s="1" customFormat="1" ht="24.15" customHeight="1">
      <c r="B184" s="30"/>
      <c r="C184" s="139" t="s">
        <v>211</v>
      </c>
      <c r="D184" s="139" t="s">
        <v>135</v>
      </c>
      <c r="E184" s="140" t="s">
        <v>212</v>
      </c>
      <c r="F184" s="141" t="s">
        <v>213</v>
      </c>
      <c r="G184" s="142" t="s">
        <v>162</v>
      </c>
      <c r="H184" s="143">
        <v>5.85</v>
      </c>
      <c r="I184" s="144"/>
      <c r="J184" s="145">
        <f>ROUND(I184*H184,2)</f>
        <v>0</v>
      </c>
      <c r="K184" s="146"/>
      <c r="L184" s="30"/>
      <c r="M184" s="147" t="s">
        <v>1</v>
      </c>
      <c r="N184" s="108" t="s">
        <v>41</v>
      </c>
      <c r="P184" s="148">
        <f>O184*H184</f>
        <v>0</v>
      </c>
      <c r="Q184" s="148">
        <v>1.5E-3</v>
      </c>
      <c r="R184" s="148">
        <f>Q184*H184</f>
        <v>8.7749999999999998E-3</v>
      </c>
      <c r="S184" s="148">
        <v>0</v>
      </c>
      <c r="T184" s="149">
        <f>S184*H184</f>
        <v>0</v>
      </c>
      <c r="AR184" s="150" t="s">
        <v>139</v>
      </c>
      <c r="AT184" s="150" t="s">
        <v>135</v>
      </c>
      <c r="AU184" s="150" t="s">
        <v>110</v>
      </c>
      <c r="AY184" s="15" t="s">
        <v>133</v>
      </c>
      <c r="BE184" s="151">
        <f>IF(N184="základní",J184,0)</f>
        <v>0</v>
      </c>
      <c r="BF184" s="151">
        <f>IF(N184="snížená",J184,0)</f>
        <v>0</v>
      </c>
      <c r="BG184" s="151">
        <f>IF(N184="zákl. přenesená",J184,0)</f>
        <v>0</v>
      </c>
      <c r="BH184" s="151">
        <f>IF(N184="sníž. přenesená",J184,0)</f>
        <v>0</v>
      </c>
      <c r="BI184" s="151">
        <f>IF(N184="nulová",J184,0)</f>
        <v>0</v>
      </c>
      <c r="BJ184" s="15" t="s">
        <v>110</v>
      </c>
      <c r="BK184" s="151">
        <f>ROUND(I184*H184,2)</f>
        <v>0</v>
      </c>
      <c r="BL184" s="15" t="s">
        <v>139</v>
      </c>
      <c r="BM184" s="150" t="s">
        <v>214</v>
      </c>
    </row>
    <row r="185" spans="2:65" s="12" customFormat="1" ht="10.199999999999999">
      <c r="B185" s="152"/>
      <c r="D185" s="153" t="s">
        <v>141</v>
      </c>
      <c r="E185" s="154" t="s">
        <v>1</v>
      </c>
      <c r="F185" s="155" t="s">
        <v>215</v>
      </c>
      <c r="H185" s="156">
        <v>3.12</v>
      </c>
      <c r="I185" s="157"/>
      <c r="L185" s="152"/>
      <c r="M185" s="158"/>
      <c r="T185" s="159"/>
      <c r="AT185" s="154" t="s">
        <v>141</v>
      </c>
      <c r="AU185" s="154" t="s">
        <v>110</v>
      </c>
      <c r="AV185" s="12" t="s">
        <v>110</v>
      </c>
      <c r="AW185" s="12" t="s">
        <v>31</v>
      </c>
      <c r="AX185" s="12" t="s">
        <v>75</v>
      </c>
      <c r="AY185" s="154" t="s">
        <v>133</v>
      </c>
    </row>
    <row r="186" spans="2:65" s="12" customFormat="1" ht="10.199999999999999">
      <c r="B186" s="152"/>
      <c r="D186" s="153" t="s">
        <v>141</v>
      </c>
      <c r="E186" s="154" t="s">
        <v>1</v>
      </c>
      <c r="F186" s="155" t="s">
        <v>216</v>
      </c>
      <c r="H186" s="156">
        <v>2.73</v>
      </c>
      <c r="I186" s="157"/>
      <c r="L186" s="152"/>
      <c r="M186" s="158"/>
      <c r="T186" s="159"/>
      <c r="AT186" s="154" t="s">
        <v>141</v>
      </c>
      <c r="AU186" s="154" t="s">
        <v>110</v>
      </c>
      <c r="AV186" s="12" t="s">
        <v>110</v>
      </c>
      <c r="AW186" s="12" t="s">
        <v>31</v>
      </c>
      <c r="AX186" s="12" t="s">
        <v>75</v>
      </c>
      <c r="AY186" s="154" t="s">
        <v>133</v>
      </c>
    </row>
    <row r="187" spans="2:65" s="13" customFormat="1" ht="10.199999999999999">
      <c r="B187" s="160"/>
      <c r="D187" s="153" t="s">
        <v>141</v>
      </c>
      <c r="E187" s="161" t="s">
        <v>1</v>
      </c>
      <c r="F187" s="162" t="s">
        <v>144</v>
      </c>
      <c r="H187" s="163">
        <v>5.85</v>
      </c>
      <c r="I187" s="164"/>
      <c r="L187" s="160"/>
      <c r="M187" s="165"/>
      <c r="T187" s="166"/>
      <c r="AT187" s="161" t="s">
        <v>141</v>
      </c>
      <c r="AU187" s="161" t="s">
        <v>110</v>
      </c>
      <c r="AV187" s="13" t="s">
        <v>139</v>
      </c>
      <c r="AW187" s="13" t="s">
        <v>31</v>
      </c>
      <c r="AX187" s="13" t="s">
        <v>80</v>
      </c>
      <c r="AY187" s="161" t="s">
        <v>133</v>
      </c>
    </row>
    <row r="188" spans="2:65" s="1" customFormat="1" ht="21.75" customHeight="1">
      <c r="B188" s="30"/>
      <c r="C188" s="139" t="s">
        <v>217</v>
      </c>
      <c r="D188" s="139" t="s">
        <v>135</v>
      </c>
      <c r="E188" s="140" t="s">
        <v>218</v>
      </c>
      <c r="F188" s="141" t="s">
        <v>219</v>
      </c>
      <c r="G188" s="142" t="s">
        <v>138</v>
      </c>
      <c r="H188" s="143">
        <v>2.98</v>
      </c>
      <c r="I188" s="144"/>
      <c r="J188" s="145">
        <f>ROUND(I188*H188,2)</f>
        <v>0</v>
      </c>
      <c r="K188" s="146"/>
      <c r="L188" s="30"/>
      <c r="M188" s="147" t="s">
        <v>1</v>
      </c>
      <c r="N188" s="108" t="s">
        <v>41</v>
      </c>
      <c r="P188" s="148">
        <f>O188*H188</f>
        <v>0</v>
      </c>
      <c r="Q188" s="148">
        <v>4.3800000000000002E-3</v>
      </c>
      <c r="R188" s="148">
        <f>Q188*H188</f>
        <v>1.30524E-2</v>
      </c>
      <c r="S188" s="148">
        <v>0</v>
      </c>
      <c r="T188" s="149">
        <f>S188*H188</f>
        <v>0</v>
      </c>
      <c r="AR188" s="150" t="s">
        <v>139</v>
      </c>
      <c r="AT188" s="150" t="s">
        <v>135</v>
      </c>
      <c r="AU188" s="150" t="s">
        <v>110</v>
      </c>
      <c r="AY188" s="15" t="s">
        <v>133</v>
      </c>
      <c r="BE188" s="151">
        <f>IF(N188="základní",J188,0)</f>
        <v>0</v>
      </c>
      <c r="BF188" s="151">
        <f>IF(N188="snížená",J188,0)</f>
        <v>0</v>
      </c>
      <c r="BG188" s="151">
        <f>IF(N188="zákl. přenesená",J188,0)</f>
        <v>0</v>
      </c>
      <c r="BH188" s="151">
        <f>IF(N188="sníž. přenesená",J188,0)</f>
        <v>0</v>
      </c>
      <c r="BI188" s="151">
        <f>IF(N188="nulová",J188,0)</f>
        <v>0</v>
      </c>
      <c r="BJ188" s="15" t="s">
        <v>110</v>
      </c>
      <c r="BK188" s="151">
        <f>ROUND(I188*H188,2)</f>
        <v>0</v>
      </c>
      <c r="BL188" s="15" t="s">
        <v>139</v>
      </c>
      <c r="BM188" s="150" t="s">
        <v>220</v>
      </c>
    </row>
    <row r="189" spans="2:65" s="12" customFormat="1" ht="10.199999999999999">
      <c r="B189" s="152"/>
      <c r="D189" s="153" t="s">
        <v>141</v>
      </c>
      <c r="E189" s="154" t="s">
        <v>1</v>
      </c>
      <c r="F189" s="155" t="s">
        <v>221</v>
      </c>
      <c r="H189" s="156">
        <v>2.3929999999999998</v>
      </c>
      <c r="I189" s="157"/>
      <c r="L189" s="152"/>
      <c r="M189" s="158"/>
      <c r="T189" s="159"/>
      <c r="AT189" s="154" t="s">
        <v>141</v>
      </c>
      <c r="AU189" s="154" t="s">
        <v>110</v>
      </c>
      <c r="AV189" s="12" t="s">
        <v>110</v>
      </c>
      <c r="AW189" s="12" t="s">
        <v>31</v>
      </c>
      <c r="AX189" s="12" t="s">
        <v>75</v>
      </c>
      <c r="AY189" s="154" t="s">
        <v>133</v>
      </c>
    </row>
    <row r="190" spans="2:65" s="12" customFormat="1" ht="10.199999999999999">
      <c r="B190" s="152"/>
      <c r="D190" s="153" t="s">
        <v>141</v>
      </c>
      <c r="E190" s="154" t="s">
        <v>1</v>
      </c>
      <c r="F190" s="155" t="s">
        <v>222</v>
      </c>
      <c r="H190" s="156">
        <v>0.58699999999999997</v>
      </c>
      <c r="I190" s="157"/>
      <c r="L190" s="152"/>
      <c r="M190" s="158"/>
      <c r="T190" s="159"/>
      <c r="AT190" s="154" t="s">
        <v>141</v>
      </c>
      <c r="AU190" s="154" t="s">
        <v>110</v>
      </c>
      <c r="AV190" s="12" t="s">
        <v>110</v>
      </c>
      <c r="AW190" s="12" t="s">
        <v>31</v>
      </c>
      <c r="AX190" s="12" t="s">
        <v>75</v>
      </c>
      <c r="AY190" s="154" t="s">
        <v>133</v>
      </c>
    </row>
    <row r="191" spans="2:65" s="13" customFormat="1" ht="10.199999999999999">
      <c r="B191" s="160"/>
      <c r="D191" s="153" t="s">
        <v>141</v>
      </c>
      <c r="E191" s="161" t="s">
        <v>1</v>
      </c>
      <c r="F191" s="162" t="s">
        <v>144</v>
      </c>
      <c r="H191" s="163">
        <v>2.98</v>
      </c>
      <c r="I191" s="164"/>
      <c r="L191" s="160"/>
      <c r="M191" s="165"/>
      <c r="T191" s="166"/>
      <c r="AT191" s="161" t="s">
        <v>141</v>
      </c>
      <c r="AU191" s="161" t="s">
        <v>110</v>
      </c>
      <c r="AV191" s="13" t="s">
        <v>139</v>
      </c>
      <c r="AW191" s="13" t="s">
        <v>31</v>
      </c>
      <c r="AX191" s="13" t="s">
        <v>80</v>
      </c>
      <c r="AY191" s="161" t="s">
        <v>133</v>
      </c>
    </row>
    <row r="192" spans="2:65" s="1" customFormat="1" ht="44.25" customHeight="1">
      <c r="B192" s="30"/>
      <c r="C192" s="139" t="s">
        <v>223</v>
      </c>
      <c r="D192" s="139" t="s">
        <v>135</v>
      </c>
      <c r="E192" s="140" t="s">
        <v>224</v>
      </c>
      <c r="F192" s="141" t="s">
        <v>225</v>
      </c>
      <c r="G192" s="142" t="s">
        <v>138</v>
      </c>
      <c r="H192" s="143">
        <v>2.98</v>
      </c>
      <c r="I192" s="144"/>
      <c r="J192" s="145">
        <f>ROUND(I192*H192,2)</f>
        <v>0</v>
      </c>
      <c r="K192" s="146"/>
      <c r="L192" s="30"/>
      <c r="M192" s="147" t="s">
        <v>1</v>
      </c>
      <c r="N192" s="108" t="s">
        <v>41</v>
      </c>
      <c r="P192" s="148">
        <f>O192*H192</f>
        <v>0</v>
      </c>
      <c r="Q192" s="148">
        <v>8.6E-3</v>
      </c>
      <c r="R192" s="148">
        <f>Q192*H192</f>
        <v>2.5628000000000001E-2</v>
      </c>
      <c r="S192" s="148">
        <v>0</v>
      </c>
      <c r="T192" s="149">
        <f>S192*H192</f>
        <v>0</v>
      </c>
      <c r="AR192" s="150" t="s">
        <v>139</v>
      </c>
      <c r="AT192" s="150" t="s">
        <v>135</v>
      </c>
      <c r="AU192" s="150" t="s">
        <v>110</v>
      </c>
      <c r="AY192" s="15" t="s">
        <v>133</v>
      </c>
      <c r="BE192" s="151">
        <f>IF(N192="základní",J192,0)</f>
        <v>0</v>
      </c>
      <c r="BF192" s="151">
        <f>IF(N192="snížená",J192,0)</f>
        <v>0</v>
      </c>
      <c r="BG192" s="151">
        <f>IF(N192="zákl. přenesená",J192,0)</f>
        <v>0</v>
      </c>
      <c r="BH192" s="151">
        <f>IF(N192="sníž. přenesená",J192,0)</f>
        <v>0</v>
      </c>
      <c r="BI192" s="151">
        <f>IF(N192="nulová",J192,0)</f>
        <v>0</v>
      </c>
      <c r="BJ192" s="15" t="s">
        <v>110</v>
      </c>
      <c r="BK192" s="151">
        <f>ROUND(I192*H192,2)</f>
        <v>0</v>
      </c>
      <c r="BL192" s="15" t="s">
        <v>139</v>
      </c>
      <c r="BM192" s="150" t="s">
        <v>226</v>
      </c>
    </row>
    <row r="193" spans="2:65" s="12" customFormat="1" ht="10.199999999999999">
      <c r="B193" s="152"/>
      <c r="D193" s="153" t="s">
        <v>141</v>
      </c>
      <c r="E193" s="154" t="s">
        <v>1</v>
      </c>
      <c r="F193" s="155" t="s">
        <v>221</v>
      </c>
      <c r="H193" s="156">
        <v>2.3929999999999998</v>
      </c>
      <c r="I193" s="157"/>
      <c r="L193" s="152"/>
      <c r="M193" s="158"/>
      <c r="T193" s="159"/>
      <c r="AT193" s="154" t="s">
        <v>141</v>
      </c>
      <c r="AU193" s="154" t="s">
        <v>110</v>
      </c>
      <c r="AV193" s="12" t="s">
        <v>110</v>
      </c>
      <c r="AW193" s="12" t="s">
        <v>31</v>
      </c>
      <c r="AX193" s="12" t="s">
        <v>75</v>
      </c>
      <c r="AY193" s="154" t="s">
        <v>133</v>
      </c>
    </row>
    <row r="194" spans="2:65" s="12" customFormat="1" ht="10.199999999999999">
      <c r="B194" s="152"/>
      <c r="D194" s="153" t="s">
        <v>141</v>
      </c>
      <c r="E194" s="154" t="s">
        <v>1</v>
      </c>
      <c r="F194" s="155" t="s">
        <v>222</v>
      </c>
      <c r="H194" s="156">
        <v>0.58699999999999997</v>
      </c>
      <c r="I194" s="157"/>
      <c r="L194" s="152"/>
      <c r="M194" s="158"/>
      <c r="T194" s="159"/>
      <c r="AT194" s="154" t="s">
        <v>141</v>
      </c>
      <c r="AU194" s="154" t="s">
        <v>110</v>
      </c>
      <c r="AV194" s="12" t="s">
        <v>110</v>
      </c>
      <c r="AW194" s="12" t="s">
        <v>31</v>
      </c>
      <c r="AX194" s="12" t="s">
        <v>75</v>
      </c>
      <c r="AY194" s="154" t="s">
        <v>133</v>
      </c>
    </row>
    <row r="195" spans="2:65" s="13" customFormat="1" ht="10.199999999999999">
      <c r="B195" s="160"/>
      <c r="D195" s="153" t="s">
        <v>141</v>
      </c>
      <c r="E195" s="161" t="s">
        <v>1</v>
      </c>
      <c r="F195" s="162" t="s">
        <v>144</v>
      </c>
      <c r="H195" s="163">
        <v>2.98</v>
      </c>
      <c r="I195" s="164"/>
      <c r="L195" s="160"/>
      <c r="M195" s="165"/>
      <c r="T195" s="166"/>
      <c r="AT195" s="161" t="s">
        <v>141</v>
      </c>
      <c r="AU195" s="161" t="s">
        <v>110</v>
      </c>
      <c r="AV195" s="13" t="s">
        <v>139</v>
      </c>
      <c r="AW195" s="13" t="s">
        <v>31</v>
      </c>
      <c r="AX195" s="13" t="s">
        <v>80</v>
      </c>
      <c r="AY195" s="161" t="s">
        <v>133</v>
      </c>
    </row>
    <row r="196" spans="2:65" s="1" customFormat="1" ht="24.15" customHeight="1">
      <c r="B196" s="30"/>
      <c r="C196" s="167" t="s">
        <v>227</v>
      </c>
      <c r="D196" s="167" t="s">
        <v>167</v>
      </c>
      <c r="E196" s="168" t="s">
        <v>228</v>
      </c>
      <c r="F196" s="169" t="s">
        <v>229</v>
      </c>
      <c r="G196" s="170" t="s">
        <v>138</v>
      </c>
      <c r="H196" s="171">
        <v>3.427</v>
      </c>
      <c r="I196" s="172"/>
      <c r="J196" s="173">
        <f>ROUND(I196*H196,2)</f>
        <v>0</v>
      </c>
      <c r="K196" s="174"/>
      <c r="L196" s="175"/>
      <c r="M196" s="176" t="s">
        <v>1</v>
      </c>
      <c r="N196" s="177" t="s">
        <v>41</v>
      </c>
      <c r="P196" s="148">
        <f>O196*H196</f>
        <v>0</v>
      </c>
      <c r="Q196" s="148">
        <v>6.9999999999999999E-4</v>
      </c>
      <c r="R196" s="148">
        <f>Q196*H196</f>
        <v>2.3988999999999998E-3</v>
      </c>
      <c r="S196" s="148">
        <v>0</v>
      </c>
      <c r="T196" s="149">
        <f>S196*H196</f>
        <v>0</v>
      </c>
      <c r="AR196" s="150" t="s">
        <v>170</v>
      </c>
      <c r="AT196" s="150" t="s">
        <v>167</v>
      </c>
      <c r="AU196" s="150" t="s">
        <v>110</v>
      </c>
      <c r="AY196" s="15" t="s">
        <v>133</v>
      </c>
      <c r="BE196" s="151">
        <f>IF(N196="základní",J196,0)</f>
        <v>0</v>
      </c>
      <c r="BF196" s="151">
        <f>IF(N196="snížená",J196,0)</f>
        <v>0</v>
      </c>
      <c r="BG196" s="151">
        <f>IF(N196="zákl. přenesená",J196,0)</f>
        <v>0</v>
      </c>
      <c r="BH196" s="151">
        <f>IF(N196="sníž. přenesená",J196,0)</f>
        <v>0</v>
      </c>
      <c r="BI196" s="151">
        <f>IF(N196="nulová",J196,0)</f>
        <v>0</v>
      </c>
      <c r="BJ196" s="15" t="s">
        <v>110</v>
      </c>
      <c r="BK196" s="151">
        <f>ROUND(I196*H196,2)</f>
        <v>0</v>
      </c>
      <c r="BL196" s="15" t="s">
        <v>139</v>
      </c>
      <c r="BM196" s="150" t="s">
        <v>230</v>
      </c>
    </row>
    <row r="197" spans="2:65" s="12" customFormat="1" ht="10.199999999999999">
      <c r="B197" s="152"/>
      <c r="D197" s="153" t="s">
        <v>141</v>
      </c>
      <c r="E197" s="154" t="s">
        <v>1</v>
      </c>
      <c r="F197" s="155" t="s">
        <v>221</v>
      </c>
      <c r="H197" s="156">
        <v>2.3929999999999998</v>
      </c>
      <c r="I197" s="157"/>
      <c r="L197" s="152"/>
      <c r="M197" s="158"/>
      <c r="T197" s="159"/>
      <c r="AT197" s="154" t="s">
        <v>141</v>
      </c>
      <c r="AU197" s="154" t="s">
        <v>110</v>
      </c>
      <c r="AV197" s="12" t="s">
        <v>110</v>
      </c>
      <c r="AW197" s="12" t="s">
        <v>31</v>
      </c>
      <c r="AX197" s="12" t="s">
        <v>75</v>
      </c>
      <c r="AY197" s="154" t="s">
        <v>133</v>
      </c>
    </row>
    <row r="198" spans="2:65" s="12" customFormat="1" ht="10.199999999999999">
      <c r="B198" s="152"/>
      <c r="D198" s="153" t="s">
        <v>141</v>
      </c>
      <c r="E198" s="154" t="s">
        <v>1</v>
      </c>
      <c r="F198" s="155" t="s">
        <v>222</v>
      </c>
      <c r="H198" s="156">
        <v>0.58699999999999997</v>
      </c>
      <c r="I198" s="157"/>
      <c r="L198" s="152"/>
      <c r="M198" s="158"/>
      <c r="T198" s="159"/>
      <c r="AT198" s="154" t="s">
        <v>141</v>
      </c>
      <c r="AU198" s="154" t="s">
        <v>110</v>
      </c>
      <c r="AV198" s="12" t="s">
        <v>110</v>
      </c>
      <c r="AW198" s="12" t="s">
        <v>31</v>
      </c>
      <c r="AX198" s="12" t="s">
        <v>75</v>
      </c>
      <c r="AY198" s="154" t="s">
        <v>133</v>
      </c>
    </row>
    <row r="199" spans="2:65" s="13" customFormat="1" ht="10.199999999999999">
      <c r="B199" s="160"/>
      <c r="D199" s="153" t="s">
        <v>141</v>
      </c>
      <c r="E199" s="161" t="s">
        <v>1</v>
      </c>
      <c r="F199" s="162" t="s">
        <v>144</v>
      </c>
      <c r="H199" s="163">
        <v>2.98</v>
      </c>
      <c r="I199" s="164"/>
      <c r="L199" s="160"/>
      <c r="M199" s="165"/>
      <c r="T199" s="166"/>
      <c r="AT199" s="161" t="s">
        <v>141</v>
      </c>
      <c r="AU199" s="161" t="s">
        <v>110</v>
      </c>
      <c r="AV199" s="13" t="s">
        <v>139</v>
      </c>
      <c r="AW199" s="13" t="s">
        <v>31</v>
      </c>
      <c r="AX199" s="13" t="s">
        <v>80</v>
      </c>
      <c r="AY199" s="161" t="s">
        <v>133</v>
      </c>
    </row>
    <row r="200" spans="2:65" s="12" customFormat="1" ht="10.199999999999999">
      <c r="B200" s="152"/>
      <c r="D200" s="153" t="s">
        <v>141</v>
      </c>
      <c r="F200" s="155" t="s">
        <v>231</v>
      </c>
      <c r="H200" s="156">
        <v>3.427</v>
      </c>
      <c r="I200" s="157"/>
      <c r="L200" s="152"/>
      <c r="M200" s="158"/>
      <c r="T200" s="159"/>
      <c r="AT200" s="154" t="s">
        <v>141</v>
      </c>
      <c r="AU200" s="154" t="s">
        <v>110</v>
      </c>
      <c r="AV200" s="12" t="s">
        <v>110</v>
      </c>
      <c r="AW200" s="12" t="s">
        <v>4</v>
      </c>
      <c r="AX200" s="12" t="s">
        <v>80</v>
      </c>
      <c r="AY200" s="154" t="s">
        <v>133</v>
      </c>
    </row>
    <row r="201" spans="2:65" s="1" customFormat="1" ht="24.15" customHeight="1">
      <c r="B201" s="30"/>
      <c r="C201" s="139" t="s">
        <v>232</v>
      </c>
      <c r="D201" s="139" t="s">
        <v>135</v>
      </c>
      <c r="E201" s="140" t="s">
        <v>233</v>
      </c>
      <c r="F201" s="141" t="s">
        <v>234</v>
      </c>
      <c r="G201" s="142" t="s">
        <v>138</v>
      </c>
      <c r="H201" s="143">
        <v>3</v>
      </c>
      <c r="I201" s="144"/>
      <c r="J201" s="145">
        <f>ROUND(I201*H201,2)</f>
        <v>0</v>
      </c>
      <c r="K201" s="146"/>
      <c r="L201" s="30"/>
      <c r="M201" s="147" t="s">
        <v>1</v>
      </c>
      <c r="N201" s="108" t="s">
        <v>41</v>
      </c>
      <c r="P201" s="148">
        <f>O201*H201</f>
        <v>0</v>
      </c>
      <c r="Q201" s="148">
        <v>3.8E-3</v>
      </c>
      <c r="R201" s="148">
        <f>Q201*H201</f>
        <v>1.14E-2</v>
      </c>
      <c r="S201" s="148">
        <v>0</v>
      </c>
      <c r="T201" s="149">
        <f>S201*H201</f>
        <v>0</v>
      </c>
      <c r="AR201" s="150" t="s">
        <v>139</v>
      </c>
      <c r="AT201" s="150" t="s">
        <v>135</v>
      </c>
      <c r="AU201" s="150" t="s">
        <v>110</v>
      </c>
      <c r="AY201" s="15" t="s">
        <v>133</v>
      </c>
      <c r="BE201" s="151">
        <f>IF(N201="základní",J201,0)</f>
        <v>0</v>
      </c>
      <c r="BF201" s="151">
        <f>IF(N201="snížená",J201,0)</f>
        <v>0</v>
      </c>
      <c r="BG201" s="151">
        <f>IF(N201="zákl. přenesená",J201,0)</f>
        <v>0</v>
      </c>
      <c r="BH201" s="151">
        <f>IF(N201="sníž. přenesená",J201,0)</f>
        <v>0</v>
      </c>
      <c r="BI201" s="151">
        <f>IF(N201="nulová",J201,0)</f>
        <v>0</v>
      </c>
      <c r="BJ201" s="15" t="s">
        <v>110</v>
      </c>
      <c r="BK201" s="151">
        <f>ROUND(I201*H201,2)</f>
        <v>0</v>
      </c>
      <c r="BL201" s="15" t="s">
        <v>139</v>
      </c>
      <c r="BM201" s="150" t="s">
        <v>235</v>
      </c>
    </row>
    <row r="202" spans="2:65" s="12" customFormat="1" ht="10.199999999999999">
      <c r="B202" s="152"/>
      <c r="D202" s="153" t="s">
        <v>141</v>
      </c>
      <c r="E202" s="154" t="s">
        <v>1</v>
      </c>
      <c r="F202" s="155" t="s">
        <v>152</v>
      </c>
      <c r="H202" s="156">
        <v>3</v>
      </c>
      <c r="I202" s="157"/>
      <c r="L202" s="152"/>
      <c r="M202" s="158"/>
      <c r="T202" s="159"/>
      <c r="AT202" s="154" t="s">
        <v>141</v>
      </c>
      <c r="AU202" s="154" t="s">
        <v>110</v>
      </c>
      <c r="AV202" s="12" t="s">
        <v>110</v>
      </c>
      <c r="AW202" s="12" t="s">
        <v>31</v>
      </c>
      <c r="AX202" s="12" t="s">
        <v>80</v>
      </c>
      <c r="AY202" s="154" t="s">
        <v>133</v>
      </c>
    </row>
    <row r="203" spans="2:65" s="1" customFormat="1" ht="21.75" customHeight="1">
      <c r="B203" s="30"/>
      <c r="C203" s="167" t="s">
        <v>236</v>
      </c>
      <c r="D203" s="167" t="s">
        <v>167</v>
      </c>
      <c r="E203" s="168" t="s">
        <v>237</v>
      </c>
      <c r="F203" s="169" t="s">
        <v>238</v>
      </c>
      <c r="G203" s="170" t="s">
        <v>162</v>
      </c>
      <c r="H203" s="171">
        <v>6</v>
      </c>
      <c r="I203" s="172"/>
      <c r="J203" s="173">
        <f>ROUND(I203*H203,2)</f>
        <v>0</v>
      </c>
      <c r="K203" s="174"/>
      <c r="L203" s="175"/>
      <c r="M203" s="176" t="s">
        <v>1</v>
      </c>
      <c r="N203" s="177" t="s">
        <v>41</v>
      </c>
      <c r="P203" s="148">
        <f>O203*H203</f>
        <v>0</v>
      </c>
      <c r="Q203" s="148">
        <v>1E-4</v>
      </c>
      <c r="R203" s="148">
        <f>Q203*H203</f>
        <v>6.0000000000000006E-4</v>
      </c>
      <c r="S203" s="148">
        <v>0</v>
      </c>
      <c r="T203" s="149">
        <f>S203*H203</f>
        <v>0</v>
      </c>
      <c r="AR203" s="150" t="s">
        <v>170</v>
      </c>
      <c r="AT203" s="150" t="s">
        <v>167</v>
      </c>
      <c r="AU203" s="150" t="s">
        <v>110</v>
      </c>
      <c r="AY203" s="15" t="s">
        <v>133</v>
      </c>
      <c r="BE203" s="151">
        <f>IF(N203="základní",J203,0)</f>
        <v>0</v>
      </c>
      <c r="BF203" s="151">
        <f>IF(N203="snížená",J203,0)</f>
        <v>0</v>
      </c>
      <c r="BG203" s="151">
        <f>IF(N203="zákl. přenesená",J203,0)</f>
        <v>0</v>
      </c>
      <c r="BH203" s="151">
        <f>IF(N203="sníž. přenesená",J203,0)</f>
        <v>0</v>
      </c>
      <c r="BI203" s="151">
        <f>IF(N203="nulová",J203,0)</f>
        <v>0</v>
      </c>
      <c r="BJ203" s="15" t="s">
        <v>110</v>
      </c>
      <c r="BK203" s="151">
        <f>ROUND(I203*H203,2)</f>
        <v>0</v>
      </c>
      <c r="BL203" s="15" t="s">
        <v>139</v>
      </c>
      <c r="BM203" s="150" t="s">
        <v>239</v>
      </c>
    </row>
    <row r="204" spans="2:65" s="12" customFormat="1" ht="10.199999999999999">
      <c r="B204" s="152"/>
      <c r="D204" s="153" t="s">
        <v>141</v>
      </c>
      <c r="E204" s="154" t="s">
        <v>1</v>
      </c>
      <c r="F204" s="155" t="s">
        <v>172</v>
      </c>
      <c r="H204" s="156">
        <v>6</v>
      </c>
      <c r="I204" s="157"/>
      <c r="L204" s="152"/>
      <c r="M204" s="158"/>
      <c r="T204" s="159"/>
      <c r="AT204" s="154" t="s">
        <v>141</v>
      </c>
      <c r="AU204" s="154" t="s">
        <v>110</v>
      </c>
      <c r="AV204" s="12" t="s">
        <v>110</v>
      </c>
      <c r="AW204" s="12" t="s">
        <v>31</v>
      </c>
      <c r="AX204" s="12" t="s">
        <v>80</v>
      </c>
      <c r="AY204" s="154" t="s">
        <v>133</v>
      </c>
    </row>
    <row r="205" spans="2:65" s="1" customFormat="1" ht="24.15" customHeight="1">
      <c r="B205" s="30"/>
      <c r="C205" s="139" t="s">
        <v>240</v>
      </c>
      <c r="D205" s="139" t="s">
        <v>135</v>
      </c>
      <c r="E205" s="140" t="s">
        <v>241</v>
      </c>
      <c r="F205" s="141" t="s">
        <v>242</v>
      </c>
      <c r="G205" s="142" t="s">
        <v>138</v>
      </c>
      <c r="H205" s="143">
        <v>10.242000000000001</v>
      </c>
      <c r="I205" s="144"/>
      <c r="J205" s="145">
        <f>ROUND(I205*H205,2)</f>
        <v>0</v>
      </c>
      <c r="K205" s="146"/>
      <c r="L205" s="30"/>
      <c r="M205" s="147" t="s">
        <v>1</v>
      </c>
      <c r="N205" s="108" t="s">
        <v>41</v>
      </c>
      <c r="P205" s="148">
        <f>O205*H205</f>
        <v>0</v>
      </c>
      <c r="Q205" s="148">
        <v>0.05</v>
      </c>
      <c r="R205" s="148">
        <f>Q205*H205</f>
        <v>0.51210000000000011</v>
      </c>
      <c r="S205" s="148">
        <v>0</v>
      </c>
      <c r="T205" s="149">
        <f>S205*H205</f>
        <v>0</v>
      </c>
      <c r="AR205" s="150" t="s">
        <v>139</v>
      </c>
      <c r="AT205" s="150" t="s">
        <v>135</v>
      </c>
      <c r="AU205" s="150" t="s">
        <v>110</v>
      </c>
      <c r="AY205" s="15" t="s">
        <v>133</v>
      </c>
      <c r="BE205" s="151">
        <f>IF(N205="základní",J205,0)</f>
        <v>0</v>
      </c>
      <c r="BF205" s="151">
        <f>IF(N205="snížená",J205,0)</f>
        <v>0</v>
      </c>
      <c r="BG205" s="151">
        <f>IF(N205="zákl. přenesená",J205,0)</f>
        <v>0</v>
      </c>
      <c r="BH205" s="151">
        <f>IF(N205="sníž. přenesená",J205,0)</f>
        <v>0</v>
      </c>
      <c r="BI205" s="151">
        <f>IF(N205="nulová",J205,0)</f>
        <v>0</v>
      </c>
      <c r="BJ205" s="15" t="s">
        <v>110</v>
      </c>
      <c r="BK205" s="151">
        <f>ROUND(I205*H205,2)</f>
        <v>0</v>
      </c>
      <c r="BL205" s="15" t="s">
        <v>139</v>
      </c>
      <c r="BM205" s="150" t="s">
        <v>243</v>
      </c>
    </row>
    <row r="206" spans="2:65" s="12" customFormat="1" ht="10.199999999999999">
      <c r="B206" s="152"/>
      <c r="D206" s="153" t="s">
        <v>141</v>
      </c>
      <c r="E206" s="154" t="s">
        <v>1</v>
      </c>
      <c r="F206" s="155" t="s">
        <v>244</v>
      </c>
      <c r="H206" s="156">
        <v>5.431</v>
      </c>
      <c r="I206" s="157"/>
      <c r="L206" s="152"/>
      <c r="M206" s="158"/>
      <c r="T206" s="159"/>
      <c r="AT206" s="154" t="s">
        <v>141</v>
      </c>
      <c r="AU206" s="154" t="s">
        <v>110</v>
      </c>
      <c r="AV206" s="12" t="s">
        <v>110</v>
      </c>
      <c r="AW206" s="12" t="s">
        <v>31</v>
      </c>
      <c r="AX206" s="12" t="s">
        <v>75</v>
      </c>
      <c r="AY206" s="154" t="s">
        <v>133</v>
      </c>
    </row>
    <row r="207" spans="2:65" s="12" customFormat="1" ht="10.199999999999999">
      <c r="B207" s="152"/>
      <c r="D207" s="153" t="s">
        <v>141</v>
      </c>
      <c r="E207" s="154" t="s">
        <v>1</v>
      </c>
      <c r="F207" s="155" t="s">
        <v>245</v>
      </c>
      <c r="H207" s="156">
        <v>4.8109999999999999</v>
      </c>
      <c r="I207" s="157"/>
      <c r="L207" s="152"/>
      <c r="M207" s="158"/>
      <c r="T207" s="159"/>
      <c r="AT207" s="154" t="s">
        <v>141</v>
      </c>
      <c r="AU207" s="154" t="s">
        <v>110</v>
      </c>
      <c r="AV207" s="12" t="s">
        <v>110</v>
      </c>
      <c r="AW207" s="12" t="s">
        <v>31</v>
      </c>
      <c r="AX207" s="12" t="s">
        <v>75</v>
      </c>
      <c r="AY207" s="154" t="s">
        <v>133</v>
      </c>
    </row>
    <row r="208" spans="2:65" s="13" customFormat="1" ht="10.199999999999999">
      <c r="B208" s="160"/>
      <c r="D208" s="153" t="s">
        <v>141</v>
      </c>
      <c r="E208" s="161" t="s">
        <v>1</v>
      </c>
      <c r="F208" s="162" t="s">
        <v>144</v>
      </c>
      <c r="H208" s="163">
        <v>10.242000000000001</v>
      </c>
      <c r="I208" s="164"/>
      <c r="L208" s="160"/>
      <c r="M208" s="165"/>
      <c r="T208" s="166"/>
      <c r="AT208" s="161" t="s">
        <v>141</v>
      </c>
      <c r="AU208" s="161" t="s">
        <v>110</v>
      </c>
      <c r="AV208" s="13" t="s">
        <v>139</v>
      </c>
      <c r="AW208" s="13" t="s">
        <v>31</v>
      </c>
      <c r="AX208" s="13" t="s">
        <v>80</v>
      </c>
      <c r="AY208" s="161" t="s">
        <v>133</v>
      </c>
    </row>
    <row r="209" spans="2:65" s="1" customFormat="1" ht="24.15" customHeight="1">
      <c r="B209" s="30"/>
      <c r="C209" s="139" t="s">
        <v>7</v>
      </c>
      <c r="D209" s="139" t="s">
        <v>135</v>
      </c>
      <c r="E209" s="140" t="s">
        <v>246</v>
      </c>
      <c r="F209" s="141" t="s">
        <v>247</v>
      </c>
      <c r="G209" s="142" t="s">
        <v>138</v>
      </c>
      <c r="H209" s="143">
        <v>3.4550000000000001</v>
      </c>
      <c r="I209" s="144"/>
      <c r="J209" s="145">
        <f>ROUND(I209*H209,2)</f>
        <v>0</v>
      </c>
      <c r="K209" s="146"/>
      <c r="L209" s="30"/>
      <c r="M209" s="147" t="s">
        <v>1</v>
      </c>
      <c r="N209" s="108" t="s">
        <v>41</v>
      </c>
      <c r="P209" s="148">
        <f>O209*H209</f>
        <v>0</v>
      </c>
      <c r="Q209" s="148">
        <v>0.23973</v>
      </c>
      <c r="R209" s="148">
        <f>Q209*H209</f>
        <v>0.82826715000000006</v>
      </c>
      <c r="S209" s="148">
        <v>0</v>
      </c>
      <c r="T209" s="149">
        <f>S209*H209</f>
        <v>0</v>
      </c>
      <c r="AR209" s="150" t="s">
        <v>139</v>
      </c>
      <c r="AT209" s="150" t="s">
        <v>135</v>
      </c>
      <c r="AU209" s="150" t="s">
        <v>110</v>
      </c>
      <c r="AY209" s="15" t="s">
        <v>133</v>
      </c>
      <c r="BE209" s="151">
        <f>IF(N209="základní",J209,0)</f>
        <v>0</v>
      </c>
      <c r="BF209" s="151">
        <f>IF(N209="snížená",J209,0)</f>
        <v>0</v>
      </c>
      <c r="BG209" s="151">
        <f>IF(N209="zákl. přenesená",J209,0)</f>
        <v>0</v>
      </c>
      <c r="BH209" s="151">
        <f>IF(N209="sníž. přenesená",J209,0)</f>
        <v>0</v>
      </c>
      <c r="BI209" s="151">
        <f>IF(N209="nulová",J209,0)</f>
        <v>0</v>
      </c>
      <c r="BJ209" s="15" t="s">
        <v>110</v>
      </c>
      <c r="BK209" s="151">
        <f>ROUND(I209*H209,2)</f>
        <v>0</v>
      </c>
      <c r="BL209" s="15" t="s">
        <v>139</v>
      </c>
      <c r="BM209" s="150" t="s">
        <v>248</v>
      </c>
    </row>
    <row r="210" spans="2:65" s="12" customFormat="1" ht="10.199999999999999">
      <c r="B210" s="152"/>
      <c r="D210" s="153" t="s">
        <v>141</v>
      </c>
      <c r="E210" s="154" t="s">
        <v>1</v>
      </c>
      <c r="F210" s="155" t="s">
        <v>249</v>
      </c>
      <c r="H210" s="156">
        <v>2.48</v>
      </c>
      <c r="I210" s="157"/>
      <c r="L210" s="152"/>
      <c r="M210" s="158"/>
      <c r="T210" s="159"/>
      <c r="AT210" s="154" t="s">
        <v>141</v>
      </c>
      <c r="AU210" s="154" t="s">
        <v>110</v>
      </c>
      <c r="AV210" s="12" t="s">
        <v>110</v>
      </c>
      <c r="AW210" s="12" t="s">
        <v>31</v>
      </c>
      <c r="AX210" s="12" t="s">
        <v>75</v>
      </c>
      <c r="AY210" s="154" t="s">
        <v>133</v>
      </c>
    </row>
    <row r="211" spans="2:65" s="12" customFormat="1" ht="10.199999999999999">
      <c r="B211" s="152"/>
      <c r="D211" s="153" t="s">
        <v>141</v>
      </c>
      <c r="E211" s="154" t="s">
        <v>1</v>
      </c>
      <c r="F211" s="155" t="s">
        <v>250</v>
      </c>
      <c r="H211" s="156">
        <v>0.97499999999999998</v>
      </c>
      <c r="I211" s="157"/>
      <c r="L211" s="152"/>
      <c r="M211" s="158"/>
      <c r="T211" s="159"/>
      <c r="AT211" s="154" t="s">
        <v>141</v>
      </c>
      <c r="AU211" s="154" t="s">
        <v>110</v>
      </c>
      <c r="AV211" s="12" t="s">
        <v>110</v>
      </c>
      <c r="AW211" s="12" t="s">
        <v>31</v>
      </c>
      <c r="AX211" s="12" t="s">
        <v>75</v>
      </c>
      <c r="AY211" s="154" t="s">
        <v>133</v>
      </c>
    </row>
    <row r="212" spans="2:65" s="13" customFormat="1" ht="10.199999999999999">
      <c r="B212" s="160"/>
      <c r="D212" s="153" t="s">
        <v>141</v>
      </c>
      <c r="E212" s="161" t="s">
        <v>1</v>
      </c>
      <c r="F212" s="162" t="s">
        <v>144</v>
      </c>
      <c r="H212" s="163">
        <v>3.4550000000000001</v>
      </c>
      <c r="I212" s="164"/>
      <c r="L212" s="160"/>
      <c r="M212" s="165"/>
      <c r="T212" s="166"/>
      <c r="AT212" s="161" t="s">
        <v>141</v>
      </c>
      <c r="AU212" s="161" t="s">
        <v>110</v>
      </c>
      <c r="AV212" s="13" t="s">
        <v>139</v>
      </c>
      <c r="AW212" s="13" t="s">
        <v>31</v>
      </c>
      <c r="AX212" s="13" t="s">
        <v>80</v>
      </c>
      <c r="AY212" s="161" t="s">
        <v>133</v>
      </c>
    </row>
    <row r="213" spans="2:65" s="11" customFormat="1" ht="22.8" customHeight="1">
      <c r="B213" s="127"/>
      <c r="D213" s="128" t="s">
        <v>74</v>
      </c>
      <c r="E213" s="137" t="s">
        <v>183</v>
      </c>
      <c r="F213" s="137" t="s">
        <v>251</v>
      </c>
      <c r="I213" s="130"/>
      <c r="J213" s="138">
        <f>BK213</f>
        <v>0</v>
      </c>
      <c r="L213" s="127"/>
      <c r="M213" s="132"/>
      <c r="P213" s="133">
        <f>SUM(P214:P231)</f>
        <v>0</v>
      </c>
      <c r="R213" s="133">
        <f>SUM(R214:R231)</f>
        <v>0</v>
      </c>
      <c r="T213" s="134">
        <f>SUM(T214:T231)</f>
        <v>4.8278380000000007</v>
      </c>
      <c r="AR213" s="128" t="s">
        <v>80</v>
      </c>
      <c r="AT213" s="135" t="s">
        <v>74</v>
      </c>
      <c r="AU213" s="135" t="s">
        <v>80</v>
      </c>
      <c r="AY213" s="128" t="s">
        <v>133</v>
      </c>
      <c r="BK213" s="136">
        <f>SUM(BK214:BK231)</f>
        <v>0</v>
      </c>
    </row>
    <row r="214" spans="2:65" s="1" customFormat="1" ht="21.75" customHeight="1">
      <c r="B214" s="30"/>
      <c r="C214" s="139" t="s">
        <v>252</v>
      </c>
      <c r="D214" s="139" t="s">
        <v>135</v>
      </c>
      <c r="E214" s="140" t="s">
        <v>253</v>
      </c>
      <c r="F214" s="141" t="s">
        <v>254</v>
      </c>
      <c r="G214" s="142" t="s">
        <v>147</v>
      </c>
      <c r="H214" s="143">
        <v>0.245</v>
      </c>
      <c r="I214" s="144"/>
      <c r="J214" s="145">
        <f>ROUND(I214*H214,2)</f>
        <v>0</v>
      </c>
      <c r="K214" s="146"/>
      <c r="L214" s="30"/>
      <c r="M214" s="147" t="s">
        <v>1</v>
      </c>
      <c r="N214" s="108" t="s">
        <v>41</v>
      </c>
      <c r="P214" s="148">
        <f>O214*H214</f>
        <v>0</v>
      </c>
      <c r="Q214" s="148">
        <v>0</v>
      </c>
      <c r="R214" s="148">
        <f>Q214*H214</f>
        <v>0</v>
      </c>
      <c r="S214" s="148">
        <v>2</v>
      </c>
      <c r="T214" s="149">
        <f>S214*H214</f>
        <v>0.49</v>
      </c>
      <c r="AR214" s="150" t="s">
        <v>139</v>
      </c>
      <c r="AT214" s="150" t="s">
        <v>135</v>
      </c>
      <c r="AU214" s="150" t="s">
        <v>110</v>
      </c>
      <c r="AY214" s="15" t="s">
        <v>133</v>
      </c>
      <c r="BE214" s="151">
        <f>IF(N214="základní",J214,0)</f>
        <v>0</v>
      </c>
      <c r="BF214" s="151">
        <f>IF(N214="snížená",J214,0)</f>
        <v>0</v>
      </c>
      <c r="BG214" s="151">
        <f>IF(N214="zákl. přenesená",J214,0)</f>
        <v>0</v>
      </c>
      <c r="BH214" s="151">
        <f>IF(N214="sníž. přenesená",J214,0)</f>
        <v>0</v>
      </c>
      <c r="BI214" s="151">
        <f>IF(N214="nulová",J214,0)</f>
        <v>0</v>
      </c>
      <c r="BJ214" s="15" t="s">
        <v>110</v>
      </c>
      <c r="BK214" s="151">
        <f>ROUND(I214*H214,2)</f>
        <v>0</v>
      </c>
      <c r="BL214" s="15" t="s">
        <v>139</v>
      </c>
      <c r="BM214" s="150" t="s">
        <v>255</v>
      </c>
    </row>
    <row r="215" spans="2:65" s="12" customFormat="1" ht="10.199999999999999">
      <c r="B215" s="152"/>
      <c r="D215" s="153" t="s">
        <v>141</v>
      </c>
      <c r="E215" s="154" t="s">
        <v>1</v>
      </c>
      <c r="F215" s="155" t="s">
        <v>256</v>
      </c>
      <c r="H215" s="156">
        <v>0.17199999999999999</v>
      </c>
      <c r="I215" s="157"/>
      <c r="L215" s="152"/>
      <c r="M215" s="158"/>
      <c r="T215" s="159"/>
      <c r="AT215" s="154" t="s">
        <v>141</v>
      </c>
      <c r="AU215" s="154" t="s">
        <v>110</v>
      </c>
      <c r="AV215" s="12" t="s">
        <v>110</v>
      </c>
      <c r="AW215" s="12" t="s">
        <v>31</v>
      </c>
      <c r="AX215" s="12" t="s">
        <v>75</v>
      </c>
      <c r="AY215" s="154" t="s">
        <v>133</v>
      </c>
    </row>
    <row r="216" spans="2:65" s="12" customFormat="1" ht="10.199999999999999">
      <c r="B216" s="152"/>
      <c r="D216" s="153" t="s">
        <v>141</v>
      </c>
      <c r="E216" s="154" t="s">
        <v>1</v>
      </c>
      <c r="F216" s="155" t="s">
        <v>257</v>
      </c>
      <c r="H216" s="156">
        <v>7.2999999999999995E-2</v>
      </c>
      <c r="I216" s="157"/>
      <c r="L216" s="152"/>
      <c r="M216" s="158"/>
      <c r="T216" s="159"/>
      <c r="AT216" s="154" t="s">
        <v>141</v>
      </c>
      <c r="AU216" s="154" t="s">
        <v>110</v>
      </c>
      <c r="AV216" s="12" t="s">
        <v>110</v>
      </c>
      <c r="AW216" s="12" t="s">
        <v>31</v>
      </c>
      <c r="AX216" s="12" t="s">
        <v>75</v>
      </c>
      <c r="AY216" s="154" t="s">
        <v>133</v>
      </c>
    </row>
    <row r="217" spans="2:65" s="13" customFormat="1" ht="10.199999999999999">
      <c r="B217" s="160"/>
      <c r="D217" s="153" t="s">
        <v>141</v>
      </c>
      <c r="E217" s="161" t="s">
        <v>1</v>
      </c>
      <c r="F217" s="162" t="s">
        <v>144</v>
      </c>
      <c r="H217" s="163">
        <v>0.245</v>
      </c>
      <c r="I217" s="164"/>
      <c r="L217" s="160"/>
      <c r="M217" s="165"/>
      <c r="T217" s="166"/>
      <c r="AT217" s="161" t="s">
        <v>141</v>
      </c>
      <c r="AU217" s="161" t="s">
        <v>110</v>
      </c>
      <c r="AV217" s="13" t="s">
        <v>139</v>
      </c>
      <c r="AW217" s="13" t="s">
        <v>31</v>
      </c>
      <c r="AX217" s="13" t="s">
        <v>80</v>
      </c>
      <c r="AY217" s="161" t="s">
        <v>133</v>
      </c>
    </row>
    <row r="218" spans="2:65" s="1" customFormat="1" ht="24.15" customHeight="1">
      <c r="B218" s="30"/>
      <c r="C218" s="139" t="s">
        <v>258</v>
      </c>
      <c r="D218" s="139" t="s">
        <v>135</v>
      </c>
      <c r="E218" s="140" t="s">
        <v>259</v>
      </c>
      <c r="F218" s="141" t="s">
        <v>260</v>
      </c>
      <c r="G218" s="142" t="s">
        <v>138</v>
      </c>
      <c r="H218" s="143">
        <v>6.1740000000000004</v>
      </c>
      <c r="I218" s="144"/>
      <c r="J218" s="145">
        <f>ROUND(I218*H218,2)</f>
        <v>0</v>
      </c>
      <c r="K218" s="146"/>
      <c r="L218" s="30"/>
      <c r="M218" s="147" t="s">
        <v>1</v>
      </c>
      <c r="N218" s="108" t="s">
        <v>41</v>
      </c>
      <c r="P218" s="148">
        <f>O218*H218</f>
        <v>0</v>
      </c>
      <c r="Q218" s="148">
        <v>0</v>
      </c>
      <c r="R218" s="148">
        <f>Q218*H218</f>
        <v>0</v>
      </c>
      <c r="S218" s="148">
        <v>0.38300000000000001</v>
      </c>
      <c r="T218" s="149">
        <f>S218*H218</f>
        <v>2.3646420000000004</v>
      </c>
      <c r="AR218" s="150" t="s">
        <v>139</v>
      </c>
      <c r="AT218" s="150" t="s">
        <v>135</v>
      </c>
      <c r="AU218" s="150" t="s">
        <v>110</v>
      </c>
      <c r="AY218" s="15" t="s">
        <v>133</v>
      </c>
      <c r="BE218" s="151">
        <f>IF(N218="základní",J218,0)</f>
        <v>0</v>
      </c>
      <c r="BF218" s="151">
        <f>IF(N218="snížená",J218,0)</f>
        <v>0</v>
      </c>
      <c r="BG218" s="151">
        <f>IF(N218="zákl. přenesená",J218,0)</f>
        <v>0</v>
      </c>
      <c r="BH218" s="151">
        <f>IF(N218="sníž. přenesená",J218,0)</f>
        <v>0</v>
      </c>
      <c r="BI218" s="151">
        <f>IF(N218="nulová",J218,0)</f>
        <v>0</v>
      </c>
      <c r="BJ218" s="15" t="s">
        <v>110</v>
      </c>
      <c r="BK218" s="151">
        <f>ROUND(I218*H218,2)</f>
        <v>0</v>
      </c>
      <c r="BL218" s="15" t="s">
        <v>139</v>
      </c>
      <c r="BM218" s="150" t="s">
        <v>261</v>
      </c>
    </row>
    <row r="219" spans="2:65" s="12" customFormat="1" ht="10.199999999999999">
      <c r="B219" s="152"/>
      <c r="D219" s="153" t="s">
        <v>141</v>
      </c>
      <c r="E219" s="154" t="s">
        <v>1</v>
      </c>
      <c r="F219" s="155" t="s">
        <v>262</v>
      </c>
      <c r="H219" s="156">
        <v>3.2469999999999999</v>
      </c>
      <c r="I219" s="157"/>
      <c r="L219" s="152"/>
      <c r="M219" s="158"/>
      <c r="T219" s="159"/>
      <c r="AT219" s="154" t="s">
        <v>141</v>
      </c>
      <c r="AU219" s="154" t="s">
        <v>110</v>
      </c>
      <c r="AV219" s="12" t="s">
        <v>110</v>
      </c>
      <c r="AW219" s="12" t="s">
        <v>31</v>
      </c>
      <c r="AX219" s="12" t="s">
        <v>75</v>
      </c>
      <c r="AY219" s="154" t="s">
        <v>133</v>
      </c>
    </row>
    <row r="220" spans="2:65" s="12" customFormat="1" ht="10.199999999999999">
      <c r="B220" s="152"/>
      <c r="D220" s="153" t="s">
        <v>141</v>
      </c>
      <c r="E220" s="154" t="s">
        <v>1</v>
      </c>
      <c r="F220" s="155" t="s">
        <v>263</v>
      </c>
      <c r="H220" s="156">
        <v>2.927</v>
      </c>
      <c r="I220" s="157"/>
      <c r="L220" s="152"/>
      <c r="M220" s="158"/>
      <c r="T220" s="159"/>
      <c r="AT220" s="154" t="s">
        <v>141</v>
      </c>
      <c r="AU220" s="154" t="s">
        <v>110</v>
      </c>
      <c r="AV220" s="12" t="s">
        <v>110</v>
      </c>
      <c r="AW220" s="12" t="s">
        <v>31</v>
      </c>
      <c r="AX220" s="12" t="s">
        <v>75</v>
      </c>
      <c r="AY220" s="154" t="s">
        <v>133</v>
      </c>
    </row>
    <row r="221" spans="2:65" s="13" customFormat="1" ht="10.199999999999999">
      <c r="B221" s="160"/>
      <c r="D221" s="153" t="s">
        <v>141</v>
      </c>
      <c r="E221" s="161" t="s">
        <v>1</v>
      </c>
      <c r="F221" s="162" t="s">
        <v>144</v>
      </c>
      <c r="H221" s="163">
        <v>6.1740000000000004</v>
      </c>
      <c r="I221" s="164"/>
      <c r="L221" s="160"/>
      <c r="M221" s="165"/>
      <c r="T221" s="166"/>
      <c r="AT221" s="161" t="s">
        <v>141</v>
      </c>
      <c r="AU221" s="161" t="s">
        <v>110</v>
      </c>
      <c r="AV221" s="13" t="s">
        <v>139</v>
      </c>
      <c r="AW221" s="13" t="s">
        <v>31</v>
      </c>
      <c r="AX221" s="13" t="s">
        <v>80</v>
      </c>
      <c r="AY221" s="161" t="s">
        <v>133</v>
      </c>
    </row>
    <row r="222" spans="2:65" s="1" customFormat="1" ht="33" customHeight="1">
      <c r="B222" s="30"/>
      <c r="C222" s="139" t="s">
        <v>264</v>
      </c>
      <c r="D222" s="139" t="s">
        <v>135</v>
      </c>
      <c r="E222" s="140" t="s">
        <v>265</v>
      </c>
      <c r="F222" s="141" t="s">
        <v>266</v>
      </c>
      <c r="G222" s="142" t="s">
        <v>147</v>
      </c>
      <c r="H222" s="143">
        <v>0.68300000000000005</v>
      </c>
      <c r="I222" s="144"/>
      <c r="J222" s="145">
        <f>ROUND(I222*H222,2)</f>
        <v>0</v>
      </c>
      <c r="K222" s="146"/>
      <c r="L222" s="30"/>
      <c r="M222" s="147" t="s">
        <v>1</v>
      </c>
      <c r="N222" s="108" t="s">
        <v>41</v>
      </c>
      <c r="P222" s="148">
        <f>O222*H222</f>
        <v>0</v>
      </c>
      <c r="Q222" s="148">
        <v>0</v>
      </c>
      <c r="R222" s="148">
        <f>Q222*H222</f>
        <v>0</v>
      </c>
      <c r="S222" s="148">
        <v>2.2000000000000002</v>
      </c>
      <c r="T222" s="149">
        <f>S222*H222</f>
        <v>1.5026000000000002</v>
      </c>
      <c r="AR222" s="150" t="s">
        <v>139</v>
      </c>
      <c r="AT222" s="150" t="s">
        <v>135</v>
      </c>
      <c r="AU222" s="150" t="s">
        <v>110</v>
      </c>
      <c r="AY222" s="15" t="s">
        <v>133</v>
      </c>
      <c r="BE222" s="151">
        <f>IF(N222="základní",J222,0)</f>
        <v>0</v>
      </c>
      <c r="BF222" s="151">
        <f>IF(N222="snížená",J222,0)</f>
        <v>0</v>
      </c>
      <c r="BG222" s="151">
        <f>IF(N222="zákl. přenesená",J222,0)</f>
        <v>0</v>
      </c>
      <c r="BH222" s="151">
        <f>IF(N222="sníž. přenesená",J222,0)</f>
        <v>0</v>
      </c>
      <c r="BI222" s="151">
        <f>IF(N222="nulová",J222,0)</f>
        <v>0</v>
      </c>
      <c r="BJ222" s="15" t="s">
        <v>110</v>
      </c>
      <c r="BK222" s="151">
        <f>ROUND(I222*H222,2)</f>
        <v>0</v>
      </c>
      <c r="BL222" s="15" t="s">
        <v>139</v>
      </c>
      <c r="BM222" s="150" t="s">
        <v>267</v>
      </c>
    </row>
    <row r="223" spans="2:65" s="12" customFormat="1" ht="20.399999999999999">
      <c r="B223" s="152"/>
      <c r="D223" s="153" t="s">
        <v>141</v>
      </c>
      <c r="E223" s="154" t="s">
        <v>1</v>
      </c>
      <c r="F223" s="155" t="s">
        <v>268</v>
      </c>
      <c r="H223" s="156">
        <v>0.38200000000000001</v>
      </c>
      <c r="I223" s="157"/>
      <c r="L223" s="152"/>
      <c r="M223" s="158"/>
      <c r="T223" s="159"/>
      <c r="AT223" s="154" t="s">
        <v>141</v>
      </c>
      <c r="AU223" s="154" t="s">
        <v>110</v>
      </c>
      <c r="AV223" s="12" t="s">
        <v>110</v>
      </c>
      <c r="AW223" s="12" t="s">
        <v>31</v>
      </c>
      <c r="AX223" s="12" t="s">
        <v>75</v>
      </c>
      <c r="AY223" s="154" t="s">
        <v>133</v>
      </c>
    </row>
    <row r="224" spans="2:65" s="12" customFormat="1" ht="10.199999999999999">
      <c r="B224" s="152"/>
      <c r="D224" s="153" t="s">
        <v>141</v>
      </c>
      <c r="E224" s="154" t="s">
        <v>1</v>
      </c>
      <c r="F224" s="155" t="s">
        <v>269</v>
      </c>
      <c r="H224" s="156">
        <v>0.30099999999999999</v>
      </c>
      <c r="I224" s="157"/>
      <c r="L224" s="152"/>
      <c r="M224" s="158"/>
      <c r="T224" s="159"/>
      <c r="AT224" s="154" t="s">
        <v>141</v>
      </c>
      <c r="AU224" s="154" t="s">
        <v>110</v>
      </c>
      <c r="AV224" s="12" t="s">
        <v>110</v>
      </c>
      <c r="AW224" s="12" t="s">
        <v>31</v>
      </c>
      <c r="AX224" s="12" t="s">
        <v>75</v>
      </c>
      <c r="AY224" s="154" t="s">
        <v>133</v>
      </c>
    </row>
    <row r="225" spans="2:65" s="13" customFormat="1" ht="10.199999999999999">
      <c r="B225" s="160"/>
      <c r="D225" s="153" t="s">
        <v>141</v>
      </c>
      <c r="E225" s="161" t="s">
        <v>1</v>
      </c>
      <c r="F225" s="162" t="s">
        <v>144</v>
      </c>
      <c r="H225" s="163">
        <v>0.68300000000000005</v>
      </c>
      <c r="I225" s="164"/>
      <c r="L225" s="160"/>
      <c r="M225" s="165"/>
      <c r="T225" s="166"/>
      <c r="AT225" s="161" t="s">
        <v>141</v>
      </c>
      <c r="AU225" s="161" t="s">
        <v>110</v>
      </c>
      <c r="AV225" s="13" t="s">
        <v>139</v>
      </c>
      <c r="AW225" s="13" t="s">
        <v>31</v>
      </c>
      <c r="AX225" s="13" t="s">
        <v>80</v>
      </c>
      <c r="AY225" s="161" t="s">
        <v>133</v>
      </c>
    </row>
    <row r="226" spans="2:65" s="1" customFormat="1" ht="24.15" customHeight="1">
      <c r="B226" s="30"/>
      <c r="C226" s="139" t="s">
        <v>270</v>
      </c>
      <c r="D226" s="139" t="s">
        <v>135</v>
      </c>
      <c r="E226" s="140" t="s">
        <v>271</v>
      </c>
      <c r="F226" s="141" t="s">
        <v>272</v>
      </c>
      <c r="G226" s="142" t="s">
        <v>138</v>
      </c>
      <c r="H226" s="143">
        <v>10.242000000000001</v>
      </c>
      <c r="I226" s="144"/>
      <c r="J226" s="145">
        <f>ROUND(I226*H226,2)</f>
        <v>0</v>
      </c>
      <c r="K226" s="146"/>
      <c r="L226" s="30"/>
      <c r="M226" s="147" t="s">
        <v>1</v>
      </c>
      <c r="N226" s="108" t="s">
        <v>41</v>
      </c>
      <c r="P226" s="148">
        <f>O226*H226</f>
        <v>0</v>
      </c>
      <c r="Q226" s="148">
        <v>0</v>
      </c>
      <c r="R226" s="148">
        <f>Q226*H226</f>
        <v>0</v>
      </c>
      <c r="S226" s="148">
        <v>3.7999999999999999E-2</v>
      </c>
      <c r="T226" s="149">
        <f>S226*H226</f>
        <v>0.38919600000000004</v>
      </c>
      <c r="AR226" s="150" t="s">
        <v>139</v>
      </c>
      <c r="AT226" s="150" t="s">
        <v>135</v>
      </c>
      <c r="AU226" s="150" t="s">
        <v>110</v>
      </c>
      <c r="AY226" s="15" t="s">
        <v>133</v>
      </c>
      <c r="BE226" s="151">
        <f>IF(N226="základní",J226,0)</f>
        <v>0</v>
      </c>
      <c r="BF226" s="151">
        <f>IF(N226="snížená",J226,0)</f>
        <v>0</v>
      </c>
      <c r="BG226" s="151">
        <f>IF(N226="zákl. přenesená",J226,0)</f>
        <v>0</v>
      </c>
      <c r="BH226" s="151">
        <f>IF(N226="sníž. přenesená",J226,0)</f>
        <v>0</v>
      </c>
      <c r="BI226" s="151">
        <f>IF(N226="nulová",J226,0)</f>
        <v>0</v>
      </c>
      <c r="BJ226" s="15" t="s">
        <v>110</v>
      </c>
      <c r="BK226" s="151">
        <f>ROUND(I226*H226,2)</f>
        <v>0</v>
      </c>
      <c r="BL226" s="15" t="s">
        <v>139</v>
      </c>
      <c r="BM226" s="150" t="s">
        <v>273</v>
      </c>
    </row>
    <row r="227" spans="2:65" s="12" customFormat="1" ht="10.199999999999999">
      <c r="B227" s="152"/>
      <c r="D227" s="153" t="s">
        <v>141</v>
      </c>
      <c r="E227" s="154" t="s">
        <v>1</v>
      </c>
      <c r="F227" s="155" t="s">
        <v>244</v>
      </c>
      <c r="H227" s="156">
        <v>5.431</v>
      </c>
      <c r="I227" s="157"/>
      <c r="L227" s="152"/>
      <c r="M227" s="158"/>
      <c r="T227" s="159"/>
      <c r="AT227" s="154" t="s">
        <v>141</v>
      </c>
      <c r="AU227" s="154" t="s">
        <v>110</v>
      </c>
      <c r="AV227" s="12" t="s">
        <v>110</v>
      </c>
      <c r="AW227" s="12" t="s">
        <v>31</v>
      </c>
      <c r="AX227" s="12" t="s">
        <v>75</v>
      </c>
      <c r="AY227" s="154" t="s">
        <v>133</v>
      </c>
    </row>
    <row r="228" spans="2:65" s="12" customFormat="1" ht="10.199999999999999">
      <c r="B228" s="152"/>
      <c r="D228" s="153" t="s">
        <v>141</v>
      </c>
      <c r="E228" s="154" t="s">
        <v>1</v>
      </c>
      <c r="F228" s="155" t="s">
        <v>245</v>
      </c>
      <c r="H228" s="156">
        <v>4.8109999999999999</v>
      </c>
      <c r="I228" s="157"/>
      <c r="L228" s="152"/>
      <c r="M228" s="158"/>
      <c r="T228" s="159"/>
      <c r="AT228" s="154" t="s">
        <v>141</v>
      </c>
      <c r="AU228" s="154" t="s">
        <v>110</v>
      </c>
      <c r="AV228" s="12" t="s">
        <v>110</v>
      </c>
      <c r="AW228" s="12" t="s">
        <v>31</v>
      </c>
      <c r="AX228" s="12" t="s">
        <v>75</v>
      </c>
      <c r="AY228" s="154" t="s">
        <v>133</v>
      </c>
    </row>
    <row r="229" spans="2:65" s="13" customFormat="1" ht="10.199999999999999">
      <c r="B229" s="160"/>
      <c r="D229" s="153" t="s">
        <v>141</v>
      </c>
      <c r="E229" s="161" t="s">
        <v>1</v>
      </c>
      <c r="F229" s="162" t="s">
        <v>144</v>
      </c>
      <c r="H229" s="163">
        <v>10.242000000000001</v>
      </c>
      <c r="I229" s="164"/>
      <c r="L229" s="160"/>
      <c r="M229" s="165"/>
      <c r="T229" s="166"/>
      <c r="AT229" s="161" t="s">
        <v>141</v>
      </c>
      <c r="AU229" s="161" t="s">
        <v>110</v>
      </c>
      <c r="AV229" s="13" t="s">
        <v>139</v>
      </c>
      <c r="AW229" s="13" t="s">
        <v>31</v>
      </c>
      <c r="AX229" s="13" t="s">
        <v>80</v>
      </c>
      <c r="AY229" s="161" t="s">
        <v>133</v>
      </c>
    </row>
    <row r="230" spans="2:65" s="1" customFormat="1" ht="24.15" customHeight="1">
      <c r="B230" s="30"/>
      <c r="C230" s="139" t="s">
        <v>274</v>
      </c>
      <c r="D230" s="139" t="s">
        <v>135</v>
      </c>
      <c r="E230" s="140" t="s">
        <v>275</v>
      </c>
      <c r="F230" s="141" t="s">
        <v>276</v>
      </c>
      <c r="G230" s="142" t="s">
        <v>162</v>
      </c>
      <c r="H230" s="143">
        <v>2.2000000000000002</v>
      </c>
      <c r="I230" s="144"/>
      <c r="J230" s="145">
        <f>ROUND(I230*H230,2)</f>
        <v>0</v>
      </c>
      <c r="K230" s="146"/>
      <c r="L230" s="30"/>
      <c r="M230" s="147" t="s">
        <v>1</v>
      </c>
      <c r="N230" s="108" t="s">
        <v>41</v>
      </c>
      <c r="P230" s="148">
        <f>O230*H230</f>
        <v>0</v>
      </c>
      <c r="Q230" s="148">
        <v>0</v>
      </c>
      <c r="R230" s="148">
        <f>Q230*H230</f>
        <v>0</v>
      </c>
      <c r="S230" s="148">
        <v>3.6999999999999998E-2</v>
      </c>
      <c r="T230" s="149">
        <f>S230*H230</f>
        <v>8.14E-2</v>
      </c>
      <c r="AR230" s="150" t="s">
        <v>139</v>
      </c>
      <c r="AT230" s="150" t="s">
        <v>135</v>
      </c>
      <c r="AU230" s="150" t="s">
        <v>110</v>
      </c>
      <c r="AY230" s="15" t="s">
        <v>133</v>
      </c>
      <c r="BE230" s="151">
        <f>IF(N230="základní",J230,0)</f>
        <v>0</v>
      </c>
      <c r="BF230" s="151">
        <f>IF(N230="snížená",J230,0)</f>
        <v>0</v>
      </c>
      <c r="BG230" s="151">
        <f>IF(N230="zákl. přenesená",J230,0)</f>
        <v>0</v>
      </c>
      <c r="BH230" s="151">
        <f>IF(N230="sníž. přenesená",J230,0)</f>
        <v>0</v>
      </c>
      <c r="BI230" s="151">
        <f>IF(N230="nulová",J230,0)</f>
        <v>0</v>
      </c>
      <c r="BJ230" s="15" t="s">
        <v>110</v>
      </c>
      <c r="BK230" s="151">
        <f>ROUND(I230*H230,2)</f>
        <v>0</v>
      </c>
      <c r="BL230" s="15" t="s">
        <v>139</v>
      </c>
      <c r="BM230" s="150" t="s">
        <v>277</v>
      </c>
    </row>
    <row r="231" spans="2:65" s="12" customFormat="1" ht="10.199999999999999">
      <c r="B231" s="152"/>
      <c r="D231" s="153" t="s">
        <v>141</v>
      </c>
      <c r="E231" s="154" t="s">
        <v>1</v>
      </c>
      <c r="F231" s="155" t="s">
        <v>278</v>
      </c>
      <c r="H231" s="156">
        <v>2.2000000000000002</v>
      </c>
      <c r="I231" s="157"/>
      <c r="L231" s="152"/>
      <c r="M231" s="158"/>
      <c r="T231" s="159"/>
      <c r="AT231" s="154" t="s">
        <v>141</v>
      </c>
      <c r="AU231" s="154" t="s">
        <v>110</v>
      </c>
      <c r="AV231" s="12" t="s">
        <v>110</v>
      </c>
      <c r="AW231" s="12" t="s">
        <v>31</v>
      </c>
      <c r="AX231" s="12" t="s">
        <v>80</v>
      </c>
      <c r="AY231" s="154" t="s">
        <v>133</v>
      </c>
    </row>
    <row r="232" spans="2:65" s="11" customFormat="1" ht="22.8" customHeight="1">
      <c r="B232" s="127"/>
      <c r="D232" s="128" t="s">
        <v>74</v>
      </c>
      <c r="E232" s="137" t="s">
        <v>279</v>
      </c>
      <c r="F232" s="137" t="s">
        <v>280</v>
      </c>
      <c r="I232" s="130"/>
      <c r="J232" s="138">
        <f>BK232</f>
        <v>0</v>
      </c>
      <c r="L232" s="127"/>
      <c r="M232" s="132"/>
      <c r="P232" s="133">
        <f>SUM(P233:P238)</f>
        <v>0</v>
      </c>
      <c r="R232" s="133">
        <f>SUM(R233:R238)</f>
        <v>0</v>
      </c>
      <c r="T232" s="134">
        <f>SUM(T233:T238)</f>
        <v>0</v>
      </c>
      <c r="AR232" s="128" t="s">
        <v>80</v>
      </c>
      <c r="AT232" s="135" t="s">
        <v>74</v>
      </c>
      <c r="AU232" s="135" t="s">
        <v>80</v>
      </c>
      <c r="AY232" s="128" t="s">
        <v>133</v>
      </c>
      <c r="BK232" s="136">
        <f>SUM(BK233:BK238)</f>
        <v>0</v>
      </c>
    </row>
    <row r="233" spans="2:65" s="1" customFormat="1" ht="24.15" customHeight="1">
      <c r="B233" s="30"/>
      <c r="C233" s="139" t="s">
        <v>281</v>
      </c>
      <c r="D233" s="139" t="s">
        <v>135</v>
      </c>
      <c r="E233" s="140" t="s">
        <v>282</v>
      </c>
      <c r="F233" s="141" t="s">
        <v>283</v>
      </c>
      <c r="G233" s="142" t="s">
        <v>284</v>
      </c>
      <c r="H233" s="143">
        <v>7.383</v>
      </c>
      <c r="I233" s="144"/>
      <c r="J233" s="145">
        <f>ROUND(I233*H233,2)</f>
        <v>0</v>
      </c>
      <c r="K233" s="146"/>
      <c r="L233" s="30"/>
      <c r="M233" s="147" t="s">
        <v>1</v>
      </c>
      <c r="N233" s="108" t="s">
        <v>41</v>
      </c>
      <c r="P233" s="148">
        <f>O233*H233</f>
        <v>0</v>
      </c>
      <c r="Q233" s="148">
        <v>0</v>
      </c>
      <c r="R233" s="148">
        <f>Q233*H233</f>
        <v>0</v>
      </c>
      <c r="S233" s="148">
        <v>0</v>
      </c>
      <c r="T233" s="149">
        <f>S233*H233</f>
        <v>0</v>
      </c>
      <c r="AR233" s="150" t="s">
        <v>139</v>
      </c>
      <c r="AT233" s="150" t="s">
        <v>135</v>
      </c>
      <c r="AU233" s="150" t="s">
        <v>110</v>
      </c>
      <c r="AY233" s="15" t="s">
        <v>133</v>
      </c>
      <c r="BE233" s="151">
        <f>IF(N233="základní",J233,0)</f>
        <v>0</v>
      </c>
      <c r="BF233" s="151">
        <f>IF(N233="snížená",J233,0)</f>
        <v>0</v>
      </c>
      <c r="BG233" s="151">
        <f>IF(N233="zákl. přenesená",J233,0)</f>
        <v>0</v>
      </c>
      <c r="BH233" s="151">
        <f>IF(N233="sníž. přenesená",J233,0)</f>
        <v>0</v>
      </c>
      <c r="BI233" s="151">
        <f>IF(N233="nulová",J233,0)</f>
        <v>0</v>
      </c>
      <c r="BJ233" s="15" t="s">
        <v>110</v>
      </c>
      <c r="BK233" s="151">
        <f>ROUND(I233*H233,2)</f>
        <v>0</v>
      </c>
      <c r="BL233" s="15" t="s">
        <v>139</v>
      </c>
      <c r="BM233" s="150" t="s">
        <v>285</v>
      </c>
    </row>
    <row r="234" spans="2:65" s="1" customFormat="1" ht="33" customHeight="1">
      <c r="B234" s="30"/>
      <c r="C234" s="139" t="s">
        <v>286</v>
      </c>
      <c r="D234" s="139" t="s">
        <v>135</v>
      </c>
      <c r="E234" s="140" t="s">
        <v>287</v>
      </c>
      <c r="F234" s="141" t="s">
        <v>288</v>
      </c>
      <c r="G234" s="142" t="s">
        <v>284</v>
      </c>
      <c r="H234" s="143">
        <v>7.383</v>
      </c>
      <c r="I234" s="144"/>
      <c r="J234" s="145">
        <f>ROUND(I234*H234,2)</f>
        <v>0</v>
      </c>
      <c r="K234" s="146"/>
      <c r="L234" s="30"/>
      <c r="M234" s="147" t="s">
        <v>1</v>
      </c>
      <c r="N234" s="108" t="s">
        <v>41</v>
      </c>
      <c r="P234" s="148">
        <f>O234*H234</f>
        <v>0</v>
      </c>
      <c r="Q234" s="148">
        <v>0</v>
      </c>
      <c r="R234" s="148">
        <f>Q234*H234</f>
        <v>0</v>
      </c>
      <c r="S234" s="148">
        <v>0</v>
      </c>
      <c r="T234" s="149">
        <f>S234*H234</f>
        <v>0</v>
      </c>
      <c r="AR234" s="150" t="s">
        <v>139</v>
      </c>
      <c r="AT234" s="150" t="s">
        <v>135</v>
      </c>
      <c r="AU234" s="150" t="s">
        <v>110</v>
      </c>
      <c r="AY234" s="15" t="s">
        <v>133</v>
      </c>
      <c r="BE234" s="151">
        <f>IF(N234="základní",J234,0)</f>
        <v>0</v>
      </c>
      <c r="BF234" s="151">
        <f>IF(N234="snížená",J234,0)</f>
        <v>0</v>
      </c>
      <c r="BG234" s="151">
        <f>IF(N234="zákl. přenesená",J234,0)</f>
        <v>0</v>
      </c>
      <c r="BH234" s="151">
        <f>IF(N234="sníž. přenesená",J234,0)</f>
        <v>0</v>
      </c>
      <c r="BI234" s="151">
        <f>IF(N234="nulová",J234,0)</f>
        <v>0</v>
      </c>
      <c r="BJ234" s="15" t="s">
        <v>110</v>
      </c>
      <c r="BK234" s="151">
        <f>ROUND(I234*H234,2)</f>
        <v>0</v>
      </c>
      <c r="BL234" s="15" t="s">
        <v>139</v>
      </c>
      <c r="BM234" s="150" t="s">
        <v>289</v>
      </c>
    </row>
    <row r="235" spans="2:65" s="1" customFormat="1" ht="33" customHeight="1">
      <c r="B235" s="30"/>
      <c r="C235" s="139" t="s">
        <v>290</v>
      </c>
      <c r="D235" s="139" t="s">
        <v>135</v>
      </c>
      <c r="E235" s="140" t="s">
        <v>291</v>
      </c>
      <c r="F235" s="141" t="s">
        <v>292</v>
      </c>
      <c r="G235" s="142" t="s">
        <v>284</v>
      </c>
      <c r="H235" s="143">
        <v>7.383</v>
      </c>
      <c r="I235" s="144"/>
      <c r="J235" s="145">
        <f>ROUND(I235*H235,2)</f>
        <v>0</v>
      </c>
      <c r="K235" s="146"/>
      <c r="L235" s="30"/>
      <c r="M235" s="147" t="s">
        <v>1</v>
      </c>
      <c r="N235" s="108" t="s">
        <v>41</v>
      </c>
      <c r="P235" s="148">
        <f>O235*H235</f>
        <v>0</v>
      </c>
      <c r="Q235" s="148">
        <v>0</v>
      </c>
      <c r="R235" s="148">
        <f>Q235*H235</f>
        <v>0</v>
      </c>
      <c r="S235" s="148">
        <v>0</v>
      </c>
      <c r="T235" s="149">
        <f>S235*H235</f>
        <v>0</v>
      </c>
      <c r="AR235" s="150" t="s">
        <v>139</v>
      </c>
      <c r="AT235" s="150" t="s">
        <v>135</v>
      </c>
      <c r="AU235" s="150" t="s">
        <v>110</v>
      </c>
      <c r="AY235" s="15" t="s">
        <v>133</v>
      </c>
      <c r="BE235" s="151">
        <f>IF(N235="základní",J235,0)</f>
        <v>0</v>
      </c>
      <c r="BF235" s="151">
        <f>IF(N235="snížená",J235,0)</f>
        <v>0</v>
      </c>
      <c r="BG235" s="151">
        <f>IF(N235="zákl. přenesená",J235,0)</f>
        <v>0</v>
      </c>
      <c r="BH235" s="151">
        <f>IF(N235="sníž. přenesená",J235,0)</f>
        <v>0</v>
      </c>
      <c r="BI235" s="151">
        <f>IF(N235="nulová",J235,0)</f>
        <v>0</v>
      </c>
      <c r="BJ235" s="15" t="s">
        <v>110</v>
      </c>
      <c r="BK235" s="151">
        <f>ROUND(I235*H235,2)</f>
        <v>0</v>
      </c>
      <c r="BL235" s="15" t="s">
        <v>139</v>
      </c>
      <c r="BM235" s="150" t="s">
        <v>293</v>
      </c>
    </row>
    <row r="236" spans="2:65" s="1" customFormat="1" ht="24.15" customHeight="1">
      <c r="B236" s="30"/>
      <c r="C236" s="139" t="s">
        <v>294</v>
      </c>
      <c r="D236" s="139" t="s">
        <v>135</v>
      </c>
      <c r="E236" s="140" t="s">
        <v>295</v>
      </c>
      <c r="F236" s="141" t="s">
        <v>296</v>
      </c>
      <c r="G236" s="142" t="s">
        <v>284</v>
      </c>
      <c r="H236" s="143">
        <v>122.76600000000001</v>
      </c>
      <c r="I236" s="144"/>
      <c r="J236" s="145">
        <f>ROUND(I236*H236,2)</f>
        <v>0</v>
      </c>
      <c r="K236" s="146"/>
      <c r="L236" s="30"/>
      <c r="M236" s="147" t="s">
        <v>1</v>
      </c>
      <c r="N236" s="108" t="s">
        <v>41</v>
      </c>
      <c r="P236" s="148">
        <f>O236*H236</f>
        <v>0</v>
      </c>
      <c r="Q236" s="148">
        <v>0</v>
      </c>
      <c r="R236" s="148">
        <f>Q236*H236</f>
        <v>0</v>
      </c>
      <c r="S236" s="148">
        <v>0</v>
      </c>
      <c r="T236" s="149">
        <f>S236*H236</f>
        <v>0</v>
      </c>
      <c r="AR236" s="150" t="s">
        <v>139</v>
      </c>
      <c r="AT236" s="150" t="s">
        <v>135</v>
      </c>
      <c r="AU236" s="150" t="s">
        <v>110</v>
      </c>
      <c r="AY236" s="15" t="s">
        <v>133</v>
      </c>
      <c r="BE236" s="151">
        <f>IF(N236="základní",J236,0)</f>
        <v>0</v>
      </c>
      <c r="BF236" s="151">
        <f>IF(N236="snížená",J236,0)</f>
        <v>0</v>
      </c>
      <c r="BG236" s="151">
        <f>IF(N236="zákl. přenesená",J236,0)</f>
        <v>0</v>
      </c>
      <c r="BH236" s="151">
        <f>IF(N236="sníž. přenesená",J236,0)</f>
        <v>0</v>
      </c>
      <c r="BI236" s="151">
        <f>IF(N236="nulová",J236,0)</f>
        <v>0</v>
      </c>
      <c r="BJ236" s="15" t="s">
        <v>110</v>
      </c>
      <c r="BK236" s="151">
        <f>ROUND(I236*H236,2)</f>
        <v>0</v>
      </c>
      <c r="BL236" s="15" t="s">
        <v>139</v>
      </c>
      <c r="BM236" s="150" t="s">
        <v>297</v>
      </c>
    </row>
    <row r="237" spans="2:65" s="12" customFormat="1" ht="10.199999999999999">
      <c r="B237" s="152"/>
      <c r="D237" s="153" t="s">
        <v>141</v>
      </c>
      <c r="E237" s="154" t="s">
        <v>1</v>
      </c>
      <c r="F237" s="155" t="s">
        <v>298</v>
      </c>
      <c r="H237" s="156">
        <v>122.76600000000001</v>
      </c>
      <c r="I237" s="157"/>
      <c r="L237" s="152"/>
      <c r="M237" s="158"/>
      <c r="T237" s="159"/>
      <c r="AT237" s="154" t="s">
        <v>141</v>
      </c>
      <c r="AU237" s="154" t="s">
        <v>110</v>
      </c>
      <c r="AV237" s="12" t="s">
        <v>110</v>
      </c>
      <c r="AW237" s="12" t="s">
        <v>31</v>
      </c>
      <c r="AX237" s="12" t="s">
        <v>80</v>
      </c>
      <c r="AY237" s="154" t="s">
        <v>133</v>
      </c>
    </row>
    <row r="238" spans="2:65" s="1" customFormat="1" ht="33" customHeight="1">
      <c r="B238" s="30"/>
      <c r="C238" s="139" t="s">
        <v>299</v>
      </c>
      <c r="D238" s="139" t="s">
        <v>135</v>
      </c>
      <c r="E238" s="140" t="s">
        <v>300</v>
      </c>
      <c r="F238" s="141" t="s">
        <v>301</v>
      </c>
      <c r="G238" s="142" t="s">
        <v>284</v>
      </c>
      <c r="H238" s="143">
        <v>8.7690000000000001</v>
      </c>
      <c r="I238" s="144"/>
      <c r="J238" s="145">
        <f>ROUND(I238*H238,2)</f>
        <v>0</v>
      </c>
      <c r="K238" s="146"/>
      <c r="L238" s="30"/>
      <c r="M238" s="147" t="s">
        <v>1</v>
      </c>
      <c r="N238" s="108" t="s">
        <v>41</v>
      </c>
      <c r="P238" s="148">
        <f>O238*H238</f>
        <v>0</v>
      </c>
      <c r="Q238" s="148">
        <v>0</v>
      </c>
      <c r="R238" s="148">
        <f>Q238*H238</f>
        <v>0</v>
      </c>
      <c r="S238" s="148">
        <v>0</v>
      </c>
      <c r="T238" s="149">
        <f>S238*H238</f>
        <v>0</v>
      </c>
      <c r="AR238" s="150" t="s">
        <v>139</v>
      </c>
      <c r="AT238" s="150" t="s">
        <v>135</v>
      </c>
      <c r="AU238" s="150" t="s">
        <v>110</v>
      </c>
      <c r="AY238" s="15" t="s">
        <v>133</v>
      </c>
      <c r="BE238" s="151">
        <f>IF(N238="základní",J238,0)</f>
        <v>0</v>
      </c>
      <c r="BF238" s="151">
        <f>IF(N238="snížená",J238,0)</f>
        <v>0</v>
      </c>
      <c r="BG238" s="151">
        <f>IF(N238="zákl. přenesená",J238,0)</f>
        <v>0</v>
      </c>
      <c r="BH238" s="151">
        <f>IF(N238="sníž. přenesená",J238,0)</f>
        <v>0</v>
      </c>
      <c r="BI238" s="151">
        <f>IF(N238="nulová",J238,0)</f>
        <v>0</v>
      </c>
      <c r="BJ238" s="15" t="s">
        <v>110</v>
      </c>
      <c r="BK238" s="151">
        <f>ROUND(I238*H238,2)</f>
        <v>0</v>
      </c>
      <c r="BL238" s="15" t="s">
        <v>139</v>
      </c>
      <c r="BM238" s="150" t="s">
        <v>302</v>
      </c>
    </row>
    <row r="239" spans="2:65" s="11" customFormat="1" ht="22.8" customHeight="1">
      <c r="B239" s="127"/>
      <c r="D239" s="128" t="s">
        <v>74</v>
      </c>
      <c r="E239" s="137" t="s">
        <v>303</v>
      </c>
      <c r="F239" s="137" t="s">
        <v>304</v>
      </c>
      <c r="I239" s="130"/>
      <c r="J239" s="138">
        <f>BK239</f>
        <v>0</v>
      </c>
      <c r="L239" s="127"/>
      <c r="M239" s="132"/>
      <c r="P239" s="133">
        <f>SUM(P240:P242)</f>
        <v>0</v>
      </c>
      <c r="R239" s="133">
        <f>SUM(R240:R242)</f>
        <v>0</v>
      </c>
      <c r="T239" s="134">
        <f>SUM(T240:T242)</f>
        <v>0</v>
      </c>
      <c r="AR239" s="128" t="s">
        <v>80</v>
      </c>
      <c r="AT239" s="135" t="s">
        <v>74</v>
      </c>
      <c r="AU239" s="135" t="s">
        <v>80</v>
      </c>
      <c r="AY239" s="128" t="s">
        <v>133</v>
      </c>
      <c r="BK239" s="136">
        <f>SUM(BK240:BK242)</f>
        <v>0</v>
      </c>
    </row>
    <row r="240" spans="2:65" s="1" customFormat="1" ht="21.75" customHeight="1">
      <c r="B240" s="30"/>
      <c r="C240" s="139" t="s">
        <v>305</v>
      </c>
      <c r="D240" s="139" t="s">
        <v>135</v>
      </c>
      <c r="E240" s="140" t="s">
        <v>306</v>
      </c>
      <c r="F240" s="141" t="s">
        <v>307</v>
      </c>
      <c r="G240" s="142" t="s">
        <v>284</v>
      </c>
      <c r="H240" s="143">
        <v>4.6340000000000003</v>
      </c>
      <c r="I240" s="144"/>
      <c r="J240" s="145">
        <f>ROUND(I240*H240,2)</f>
        <v>0</v>
      </c>
      <c r="K240" s="146"/>
      <c r="L240" s="30"/>
      <c r="M240" s="147" t="s">
        <v>1</v>
      </c>
      <c r="N240" s="108" t="s">
        <v>41</v>
      </c>
      <c r="P240" s="148">
        <f>O240*H240</f>
        <v>0</v>
      </c>
      <c r="Q240" s="148">
        <v>0</v>
      </c>
      <c r="R240" s="148">
        <f>Q240*H240</f>
        <v>0</v>
      </c>
      <c r="S240" s="148">
        <v>0</v>
      </c>
      <c r="T240" s="149">
        <f>S240*H240</f>
        <v>0</v>
      </c>
      <c r="AR240" s="150" t="s">
        <v>139</v>
      </c>
      <c r="AT240" s="150" t="s">
        <v>135</v>
      </c>
      <c r="AU240" s="150" t="s">
        <v>110</v>
      </c>
      <c r="AY240" s="15" t="s">
        <v>133</v>
      </c>
      <c r="BE240" s="151">
        <f>IF(N240="základní",J240,0)</f>
        <v>0</v>
      </c>
      <c r="BF240" s="151">
        <f>IF(N240="snížená",J240,0)</f>
        <v>0</v>
      </c>
      <c r="BG240" s="151">
        <f>IF(N240="zákl. přenesená",J240,0)</f>
        <v>0</v>
      </c>
      <c r="BH240" s="151">
        <f>IF(N240="sníž. přenesená",J240,0)</f>
        <v>0</v>
      </c>
      <c r="BI240" s="151">
        <f>IF(N240="nulová",J240,0)</f>
        <v>0</v>
      </c>
      <c r="BJ240" s="15" t="s">
        <v>110</v>
      </c>
      <c r="BK240" s="151">
        <f>ROUND(I240*H240,2)</f>
        <v>0</v>
      </c>
      <c r="BL240" s="15" t="s">
        <v>139</v>
      </c>
      <c r="BM240" s="150" t="s">
        <v>308</v>
      </c>
    </row>
    <row r="241" spans="2:65" s="1" customFormat="1" ht="24.15" customHeight="1">
      <c r="B241" s="30"/>
      <c r="C241" s="139" t="s">
        <v>309</v>
      </c>
      <c r="D241" s="139" t="s">
        <v>135</v>
      </c>
      <c r="E241" s="140" t="s">
        <v>310</v>
      </c>
      <c r="F241" s="141" t="s">
        <v>311</v>
      </c>
      <c r="G241" s="142" t="s">
        <v>284</v>
      </c>
      <c r="H241" s="143">
        <v>4.6340000000000003</v>
      </c>
      <c r="I241" s="144"/>
      <c r="J241" s="145">
        <f>ROUND(I241*H241,2)</f>
        <v>0</v>
      </c>
      <c r="K241" s="146"/>
      <c r="L241" s="30"/>
      <c r="M241" s="147" t="s">
        <v>1</v>
      </c>
      <c r="N241" s="108" t="s">
        <v>41</v>
      </c>
      <c r="P241" s="148">
        <f>O241*H241</f>
        <v>0</v>
      </c>
      <c r="Q241" s="148">
        <v>0</v>
      </c>
      <c r="R241" s="148">
        <f>Q241*H241</f>
        <v>0</v>
      </c>
      <c r="S241" s="148">
        <v>0</v>
      </c>
      <c r="T241" s="149">
        <f>S241*H241</f>
        <v>0</v>
      </c>
      <c r="AR241" s="150" t="s">
        <v>139</v>
      </c>
      <c r="AT241" s="150" t="s">
        <v>135</v>
      </c>
      <c r="AU241" s="150" t="s">
        <v>110</v>
      </c>
      <c r="AY241" s="15" t="s">
        <v>133</v>
      </c>
      <c r="BE241" s="151">
        <f>IF(N241="základní",J241,0)</f>
        <v>0</v>
      </c>
      <c r="BF241" s="151">
        <f>IF(N241="snížená",J241,0)</f>
        <v>0</v>
      </c>
      <c r="BG241" s="151">
        <f>IF(N241="zákl. přenesená",J241,0)</f>
        <v>0</v>
      </c>
      <c r="BH241" s="151">
        <f>IF(N241="sníž. přenesená",J241,0)</f>
        <v>0</v>
      </c>
      <c r="BI241" s="151">
        <f>IF(N241="nulová",J241,0)</f>
        <v>0</v>
      </c>
      <c r="BJ241" s="15" t="s">
        <v>110</v>
      </c>
      <c r="BK241" s="151">
        <f>ROUND(I241*H241,2)</f>
        <v>0</v>
      </c>
      <c r="BL241" s="15" t="s">
        <v>139</v>
      </c>
      <c r="BM241" s="150" t="s">
        <v>312</v>
      </c>
    </row>
    <row r="242" spans="2:65" s="1" customFormat="1" ht="24.15" customHeight="1">
      <c r="B242" s="30"/>
      <c r="C242" s="139" t="s">
        <v>313</v>
      </c>
      <c r="D242" s="139" t="s">
        <v>135</v>
      </c>
      <c r="E242" s="140" t="s">
        <v>314</v>
      </c>
      <c r="F242" s="141" t="s">
        <v>315</v>
      </c>
      <c r="G242" s="142" t="s">
        <v>284</v>
      </c>
      <c r="H242" s="143">
        <v>4.6340000000000003</v>
      </c>
      <c r="I242" s="144"/>
      <c r="J242" s="145">
        <f>ROUND(I242*H242,2)</f>
        <v>0</v>
      </c>
      <c r="K242" s="146"/>
      <c r="L242" s="30"/>
      <c r="M242" s="147" t="s">
        <v>1</v>
      </c>
      <c r="N242" s="108" t="s">
        <v>41</v>
      </c>
      <c r="P242" s="148">
        <f>O242*H242</f>
        <v>0</v>
      </c>
      <c r="Q242" s="148">
        <v>0</v>
      </c>
      <c r="R242" s="148">
        <f>Q242*H242</f>
        <v>0</v>
      </c>
      <c r="S242" s="148">
        <v>0</v>
      </c>
      <c r="T242" s="149">
        <f>S242*H242</f>
        <v>0</v>
      </c>
      <c r="AR242" s="150" t="s">
        <v>139</v>
      </c>
      <c r="AT242" s="150" t="s">
        <v>135</v>
      </c>
      <c r="AU242" s="150" t="s">
        <v>110</v>
      </c>
      <c r="AY242" s="15" t="s">
        <v>133</v>
      </c>
      <c r="BE242" s="151">
        <f>IF(N242="základní",J242,0)</f>
        <v>0</v>
      </c>
      <c r="BF242" s="151">
        <f>IF(N242="snížená",J242,0)</f>
        <v>0</v>
      </c>
      <c r="BG242" s="151">
        <f>IF(N242="zákl. přenesená",J242,0)</f>
        <v>0</v>
      </c>
      <c r="BH242" s="151">
        <f>IF(N242="sníž. přenesená",J242,0)</f>
        <v>0</v>
      </c>
      <c r="BI242" s="151">
        <f>IF(N242="nulová",J242,0)</f>
        <v>0</v>
      </c>
      <c r="BJ242" s="15" t="s">
        <v>110</v>
      </c>
      <c r="BK242" s="151">
        <f>ROUND(I242*H242,2)</f>
        <v>0</v>
      </c>
      <c r="BL242" s="15" t="s">
        <v>139</v>
      </c>
      <c r="BM242" s="150" t="s">
        <v>316</v>
      </c>
    </row>
    <row r="243" spans="2:65" s="11" customFormat="1" ht="25.95" customHeight="1">
      <c r="B243" s="127"/>
      <c r="D243" s="128" t="s">
        <v>74</v>
      </c>
      <c r="E243" s="129" t="s">
        <v>317</v>
      </c>
      <c r="F243" s="129" t="s">
        <v>318</v>
      </c>
      <c r="I243" s="130"/>
      <c r="J243" s="131">
        <f>BK243</f>
        <v>0</v>
      </c>
      <c r="L243" s="127"/>
      <c r="M243" s="132"/>
      <c r="P243" s="133">
        <f>P244+P260+P286+P321+P326</f>
        <v>0</v>
      </c>
      <c r="R243" s="133">
        <f>R244+R260+R286+R321+R326</f>
        <v>1.2024509000000003</v>
      </c>
      <c r="T243" s="134">
        <f>T244+T260+T286+T321+T326</f>
        <v>2.0650368299999999</v>
      </c>
      <c r="AR243" s="128" t="s">
        <v>110</v>
      </c>
      <c r="AT243" s="135" t="s">
        <v>74</v>
      </c>
      <c r="AU243" s="135" t="s">
        <v>75</v>
      </c>
      <c r="AY243" s="128" t="s">
        <v>133</v>
      </c>
      <c r="BK243" s="136">
        <f>BK244+BK260+BK286+BK321+BK326</f>
        <v>0</v>
      </c>
    </row>
    <row r="244" spans="2:65" s="11" customFormat="1" ht="22.8" customHeight="1">
      <c r="B244" s="127"/>
      <c r="D244" s="128" t="s">
        <v>74</v>
      </c>
      <c r="E244" s="137" t="s">
        <v>319</v>
      </c>
      <c r="F244" s="137" t="s">
        <v>320</v>
      </c>
      <c r="I244" s="130"/>
      <c r="J244" s="138">
        <f>BK244</f>
        <v>0</v>
      </c>
      <c r="L244" s="127"/>
      <c r="M244" s="132"/>
      <c r="P244" s="133">
        <f>SUM(P245:P259)</f>
        <v>0</v>
      </c>
      <c r="R244" s="133">
        <f>SUM(R245:R259)</f>
        <v>6.5508500000000011E-2</v>
      </c>
      <c r="T244" s="134">
        <f>SUM(T245:T259)</f>
        <v>0</v>
      </c>
      <c r="AR244" s="128" t="s">
        <v>110</v>
      </c>
      <c r="AT244" s="135" t="s">
        <v>74</v>
      </c>
      <c r="AU244" s="135" t="s">
        <v>80</v>
      </c>
      <c r="AY244" s="128" t="s">
        <v>133</v>
      </c>
      <c r="BK244" s="136">
        <f>SUM(BK245:BK259)</f>
        <v>0</v>
      </c>
    </row>
    <row r="245" spans="2:65" s="1" customFormat="1" ht="24.15" customHeight="1">
      <c r="B245" s="30"/>
      <c r="C245" s="139" t="s">
        <v>321</v>
      </c>
      <c r="D245" s="139" t="s">
        <v>135</v>
      </c>
      <c r="E245" s="140" t="s">
        <v>322</v>
      </c>
      <c r="F245" s="141" t="s">
        <v>323</v>
      </c>
      <c r="G245" s="142" t="s">
        <v>162</v>
      </c>
      <c r="H245" s="143">
        <v>7.91</v>
      </c>
      <c r="I245" s="144"/>
      <c r="J245" s="145">
        <f>ROUND(I245*H245,2)</f>
        <v>0</v>
      </c>
      <c r="K245" s="146"/>
      <c r="L245" s="30"/>
      <c r="M245" s="147" t="s">
        <v>1</v>
      </c>
      <c r="N245" s="108" t="s">
        <v>41</v>
      </c>
      <c r="P245" s="148">
        <f>O245*H245</f>
        <v>0</v>
      </c>
      <c r="Q245" s="148">
        <v>0</v>
      </c>
      <c r="R245" s="148">
        <f>Q245*H245</f>
        <v>0</v>
      </c>
      <c r="S245" s="148">
        <v>0</v>
      </c>
      <c r="T245" s="149">
        <f>S245*H245</f>
        <v>0</v>
      </c>
      <c r="AR245" s="150" t="s">
        <v>223</v>
      </c>
      <c r="AT245" s="150" t="s">
        <v>135</v>
      </c>
      <c r="AU245" s="150" t="s">
        <v>110</v>
      </c>
      <c r="AY245" s="15" t="s">
        <v>133</v>
      </c>
      <c r="BE245" s="151">
        <f>IF(N245="základní",J245,0)</f>
        <v>0</v>
      </c>
      <c r="BF245" s="151">
        <f>IF(N245="snížená",J245,0)</f>
        <v>0</v>
      </c>
      <c r="BG245" s="151">
        <f>IF(N245="zákl. přenesená",J245,0)</f>
        <v>0</v>
      </c>
      <c r="BH245" s="151">
        <f>IF(N245="sníž. přenesená",J245,0)</f>
        <v>0</v>
      </c>
      <c r="BI245" s="151">
        <f>IF(N245="nulová",J245,0)</f>
        <v>0</v>
      </c>
      <c r="BJ245" s="15" t="s">
        <v>110</v>
      </c>
      <c r="BK245" s="151">
        <f>ROUND(I245*H245,2)</f>
        <v>0</v>
      </c>
      <c r="BL245" s="15" t="s">
        <v>223</v>
      </c>
      <c r="BM245" s="150" t="s">
        <v>324</v>
      </c>
    </row>
    <row r="246" spans="2:65" s="12" customFormat="1" ht="10.199999999999999">
      <c r="B246" s="152"/>
      <c r="D246" s="153" t="s">
        <v>141</v>
      </c>
      <c r="E246" s="154" t="s">
        <v>1</v>
      </c>
      <c r="F246" s="155" t="s">
        <v>325</v>
      </c>
      <c r="H246" s="156">
        <v>4.16</v>
      </c>
      <c r="I246" s="157"/>
      <c r="L246" s="152"/>
      <c r="M246" s="158"/>
      <c r="T246" s="159"/>
      <c r="AT246" s="154" t="s">
        <v>141</v>
      </c>
      <c r="AU246" s="154" t="s">
        <v>110</v>
      </c>
      <c r="AV246" s="12" t="s">
        <v>110</v>
      </c>
      <c r="AW246" s="12" t="s">
        <v>31</v>
      </c>
      <c r="AX246" s="12" t="s">
        <v>75</v>
      </c>
      <c r="AY246" s="154" t="s">
        <v>133</v>
      </c>
    </row>
    <row r="247" spans="2:65" s="12" customFormat="1" ht="10.199999999999999">
      <c r="B247" s="152"/>
      <c r="D247" s="153" t="s">
        <v>141</v>
      </c>
      <c r="E247" s="154" t="s">
        <v>1</v>
      </c>
      <c r="F247" s="155" t="s">
        <v>326</v>
      </c>
      <c r="H247" s="156">
        <v>3.75</v>
      </c>
      <c r="I247" s="157"/>
      <c r="L247" s="152"/>
      <c r="M247" s="158"/>
      <c r="T247" s="159"/>
      <c r="AT247" s="154" t="s">
        <v>141</v>
      </c>
      <c r="AU247" s="154" t="s">
        <v>110</v>
      </c>
      <c r="AV247" s="12" t="s">
        <v>110</v>
      </c>
      <c r="AW247" s="12" t="s">
        <v>31</v>
      </c>
      <c r="AX247" s="12" t="s">
        <v>75</v>
      </c>
      <c r="AY247" s="154" t="s">
        <v>133</v>
      </c>
    </row>
    <row r="248" spans="2:65" s="13" customFormat="1" ht="10.199999999999999">
      <c r="B248" s="160"/>
      <c r="D248" s="153" t="s">
        <v>141</v>
      </c>
      <c r="E248" s="161" t="s">
        <v>1</v>
      </c>
      <c r="F248" s="162" t="s">
        <v>144</v>
      </c>
      <c r="H248" s="163">
        <v>7.91</v>
      </c>
      <c r="I248" s="164"/>
      <c r="L248" s="160"/>
      <c r="M248" s="165"/>
      <c r="T248" s="166"/>
      <c r="AT248" s="161" t="s">
        <v>141</v>
      </c>
      <c r="AU248" s="161" t="s">
        <v>110</v>
      </c>
      <c r="AV248" s="13" t="s">
        <v>139</v>
      </c>
      <c r="AW248" s="13" t="s">
        <v>31</v>
      </c>
      <c r="AX248" s="13" t="s">
        <v>80</v>
      </c>
      <c r="AY248" s="161" t="s">
        <v>133</v>
      </c>
    </row>
    <row r="249" spans="2:65" s="1" customFormat="1" ht="16.5" customHeight="1">
      <c r="B249" s="30"/>
      <c r="C249" s="167" t="s">
        <v>327</v>
      </c>
      <c r="D249" s="167" t="s">
        <v>167</v>
      </c>
      <c r="E249" s="168" t="s">
        <v>328</v>
      </c>
      <c r="F249" s="169" t="s">
        <v>329</v>
      </c>
      <c r="G249" s="170" t="s">
        <v>330</v>
      </c>
      <c r="H249" s="171">
        <v>7.91</v>
      </c>
      <c r="I249" s="172"/>
      <c r="J249" s="173">
        <f>ROUND(I249*H249,2)</f>
        <v>0</v>
      </c>
      <c r="K249" s="174"/>
      <c r="L249" s="175"/>
      <c r="M249" s="176" t="s">
        <v>1</v>
      </c>
      <c r="N249" s="177" t="s">
        <v>41</v>
      </c>
      <c r="P249" s="148">
        <f>O249*H249</f>
        <v>0</v>
      </c>
      <c r="Q249" s="148">
        <v>4.0000000000000003E-5</v>
      </c>
      <c r="R249" s="148">
        <f>Q249*H249</f>
        <v>3.1640000000000005E-4</v>
      </c>
      <c r="S249" s="148">
        <v>0</v>
      </c>
      <c r="T249" s="149">
        <f>S249*H249</f>
        <v>0</v>
      </c>
      <c r="AR249" s="150" t="s">
        <v>305</v>
      </c>
      <c r="AT249" s="150" t="s">
        <v>167</v>
      </c>
      <c r="AU249" s="150" t="s">
        <v>110</v>
      </c>
      <c r="AY249" s="15" t="s">
        <v>133</v>
      </c>
      <c r="BE249" s="151">
        <f>IF(N249="základní",J249,0)</f>
        <v>0</v>
      </c>
      <c r="BF249" s="151">
        <f>IF(N249="snížená",J249,0)</f>
        <v>0</v>
      </c>
      <c r="BG249" s="151">
        <f>IF(N249="zákl. přenesená",J249,0)</f>
        <v>0</v>
      </c>
      <c r="BH249" s="151">
        <f>IF(N249="sníž. přenesená",J249,0)</f>
        <v>0</v>
      </c>
      <c r="BI249" s="151">
        <f>IF(N249="nulová",J249,0)</f>
        <v>0</v>
      </c>
      <c r="BJ249" s="15" t="s">
        <v>110</v>
      </c>
      <c r="BK249" s="151">
        <f>ROUND(I249*H249,2)</f>
        <v>0</v>
      </c>
      <c r="BL249" s="15" t="s">
        <v>223</v>
      </c>
      <c r="BM249" s="150" t="s">
        <v>331</v>
      </c>
    </row>
    <row r="250" spans="2:65" s="1" customFormat="1" ht="24.15" customHeight="1">
      <c r="B250" s="30"/>
      <c r="C250" s="167" t="s">
        <v>332</v>
      </c>
      <c r="D250" s="167" t="s">
        <v>167</v>
      </c>
      <c r="E250" s="168" t="s">
        <v>333</v>
      </c>
      <c r="F250" s="169" t="s">
        <v>334</v>
      </c>
      <c r="G250" s="170" t="s">
        <v>162</v>
      </c>
      <c r="H250" s="171">
        <v>4.1100000000000003</v>
      </c>
      <c r="I250" s="172"/>
      <c r="J250" s="173">
        <f>ROUND(I250*H250,2)</f>
        <v>0</v>
      </c>
      <c r="K250" s="174"/>
      <c r="L250" s="175"/>
      <c r="M250" s="176" t="s">
        <v>1</v>
      </c>
      <c r="N250" s="177" t="s">
        <v>41</v>
      </c>
      <c r="P250" s="148">
        <f>O250*H250</f>
        <v>0</v>
      </c>
      <c r="Q250" s="148">
        <v>9.1E-4</v>
      </c>
      <c r="R250" s="148">
        <f>Q250*H250</f>
        <v>3.7401000000000001E-3</v>
      </c>
      <c r="S250" s="148">
        <v>0</v>
      </c>
      <c r="T250" s="149">
        <f>S250*H250</f>
        <v>0</v>
      </c>
      <c r="AR250" s="150" t="s">
        <v>305</v>
      </c>
      <c r="AT250" s="150" t="s">
        <v>167</v>
      </c>
      <c r="AU250" s="150" t="s">
        <v>110</v>
      </c>
      <c r="AY250" s="15" t="s">
        <v>133</v>
      </c>
      <c r="BE250" s="151">
        <f>IF(N250="základní",J250,0)</f>
        <v>0</v>
      </c>
      <c r="BF250" s="151">
        <f>IF(N250="snížená",J250,0)</f>
        <v>0</v>
      </c>
      <c r="BG250" s="151">
        <f>IF(N250="zákl. přenesená",J250,0)</f>
        <v>0</v>
      </c>
      <c r="BH250" s="151">
        <f>IF(N250="sníž. přenesená",J250,0)</f>
        <v>0</v>
      </c>
      <c r="BI250" s="151">
        <f>IF(N250="nulová",J250,0)</f>
        <v>0</v>
      </c>
      <c r="BJ250" s="15" t="s">
        <v>110</v>
      </c>
      <c r="BK250" s="151">
        <f>ROUND(I250*H250,2)</f>
        <v>0</v>
      </c>
      <c r="BL250" s="15" t="s">
        <v>223</v>
      </c>
      <c r="BM250" s="150" t="s">
        <v>335</v>
      </c>
    </row>
    <row r="251" spans="2:65" s="12" customFormat="1" ht="10.199999999999999">
      <c r="B251" s="152"/>
      <c r="D251" s="153" t="s">
        <v>141</v>
      </c>
      <c r="E251" s="154" t="s">
        <v>1</v>
      </c>
      <c r="F251" s="155" t="s">
        <v>336</v>
      </c>
      <c r="H251" s="156">
        <v>2.76</v>
      </c>
      <c r="I251" s="157"/>
      <c r="L251" s="152"/>
      <c r="M251" s="158"/>
      <c r="T251" s="159"/>
      <c r="AT251" s="154" t="s">
        <v>141</v>
      </c>
      <c r="AU251" s="154" t="s">
        <v>110</v>
      </c>
      <c r="AV251" s="12" t="s">
        <v>110</v>
      </c>
      <c r="AW251" s="12" t="s">
        <v>31</v>
      </c>
      <c r="AX251" s="12" t="s">
        <v>75</v>
      </c>
      <c r="AY251" s="154" t="s">
        <v>133</v>
      </c>
    </row>
    <row r="252" spans="2:65" s="12" customFormat="1" ht="10.199999999999999">
      <c r="B252" s="152"/>
      <c r="D252" s="153" t="s">
        <v>141</v>
      </c>
      <c r="E252" s="154" t="s">
        <v>1</v>
      </c>
      <c r="F252" s="155" t="s">
        <v>337</v>
      </c>
      <c r="H252" s="156">
        <v>1.35</v>
      </c>
      <c r="I252" s="157"/>
      <c r="L252" s="152"/>
      <c r="M252" s="158"/>
      <c r="T252" s="159"/>
      <c r="AT252" s="154" t="s">
        <v>141</v>
      </c>
      <c r="AU252" s="154" t="s">
        <v>110</v>
      </c>
      <c r="AV252" s="12" t="s">
        <v>110</v>
      </c>
      <c r="AW252" s="12" t="s">
        <v>31</v>
      </c>
      <c r="AX252" s="12" t="s">
        <v>75</v>
      </c>
      <c r="AY252" s="154" t="s">
        <v>133</v>
      </c>
    </row>
    <row r="253" spans="2:65" s="13" customFormat="1" ht="10.199999999999999">
      <c r="B253" s="160"/>
      <c r="D253" s="153" t="s">
        <v>141</v>
      </c>
      <c r="E253" s="161" t="s">
        <v>1</v>
      </c>
      <c r="F253" s="162" t="s">
        <v>144</v>
      </c>
      <c r="H253" s="163">
        <v>4.1100000000000003</v>
      </c>
      <c r="I253" s="164"/>
      <c r="L253" s="160"/>
      <c r="M253" s="165"/>
      <c r="T253" s="166"/>
      <c r="AT253" s="161" t="s">
        <v>141</v>
      </c>
      <c r="AU253" s="161" t="s">
        <v>110</v>
      </c>
      <c r="AV253" s="13" t="s">
        <v>139</v>
      </c>
      <c r="AW253" s="13" t="s">
        <v>31</v>
      </c>
      <c r="AX253" s="13" t="s">
        <v>80</v>
      </c>
      <c r="AY253" s="161" t="s">
        <v>133</v>
      </c>
    </row>
    <row r="254" spans="2:65" s="1" customFormat="1" ht="37.799999999999997" customHeight="1">
      <c r="B254" s="30"/>
      <c r="C254" s="139" t="s">
        <v>338</v>
      </c>
      <c r="D254" s="139" t="s">
        <v>135</v>
      </c>
      <c r="E254" s="140" t="s">
        <v>339</v>
      </c>
      <c r="F254" s="141" t="s">
        <v>340</v>
      </c>
      <c r="G254" s="142" t="s">
        <v>138</v>
      </c>
      <c r="H254" s="143">
        <v>10.242000000000001</v>
      </c>
      <c r="I254" s="144"/>
      <c r="J254" s="145">
        <f>ROUND(I254*H254,2)</f>
        <v>0</v>
      </c>
      <c r="K254" s="146"/>
      <c r="L254" s="30"/>
      <c r="M254" s="147" t="s">
        <v>1</v>
      </c>
      <c r="N254" s="108" t="s">
        <v>41</v>
      </c>
      <c r="P254" s="148">
        <f>O254*H254</f>
        <v>0</v>
      </c>
      <c r="Q254" s="148">
        <v>6.0000000000000001E-3</v>
      </c>
      <c r="R254" s="148">
        <f>Q254*H254</f>
        <v>6.1452000000000007E-2</v>
      </c>
      <c r="S254" s="148">
        <v>0</v>
      </c>
      <c r="T254" s="149">
        <f>S254*H254</f>
        <v>0</v>
      </c>
      <c r="AR254" s="150" t="s">
        <v>223</v>
      </c>
      <c r="AT254" s="150" t="s">
        <v>135</v>
      </c>
      <c r="AU254" s="150" t="s">
        <v>110</v>
      </c>
      <c r="AY254" s="15" t="s">
        <v>133</v>
      </c>
      <c r="BE254" s="151">
        <f>IF(N254="základní",J254,0)</f>
        <v>0</v>
      </c>
      <c r="BF254" s="151">
        <f>IF(N254="snížená",J254,0)</f>
        <v>0</v>
      </c>
      <c r="BG254" s="151">
        <f>IF(N254="zákl. přenesená",J254,0)</f>
        <v>0</v>
      </c>
      <c r="BH254" s="151">
        <f>IF(N254="sníž. přenesená",J254,0)</f>
        <v>0</v>
      </c>
      <c r="BI254" s="151">
        <f>IF(N254="nulová",J254,0)</f>
        <v>0</v>
      </c>
      <c r="BJ254" s="15" t="s">
        <v>110</v>
      </c>
      <c r="BK254" s="151">
        <f>ROUND(I254*H254,2)</f>
        <v>0</v>
      </c>
      <c r="BL254" s="15" t="s">
        <v>223</v>
      </c>
      <c r="BM254" s="150" t="s">
        <v>341</v>
      </c>
    </row>
    <row r="255" spans="2:65" s="12" customFormat="1" ht="10.199999999999999">
      <c r="B255" s="152"/>
      <c r="D255" s="153" t="s">
        <v>141</v>
      </c>
      <c r="E255" s="154" t="s">
        <v>1</v>
      </c>
      <c r="F255" s="155" t="s">
        <v>244</v>
      </c>
      <c r="H255" s="156">
        <v>5.431</v>
      </c>
      <c r="I255" s="157"/>
      <c r="L255" s="152"/>
      <c r="M255" s="158"/>
      <c r="T255" s="159"/>
      <c r="AT255" s="154" t="s">
        <v>141</v>
      </c>
      <c r="AU255" s="154" t="s">
        <v>110</v>
      </c>
      <c r="AV255" s="12" t="s">
        <v>110</v>
      </c>
      <c r="AW255" s="12" t="s">
        <v>31</v>
      </c>
      <c r="AX255" s="12" t="s">
        <v>75</v>
      </c>
      <c r="AY255" s="154" t="s">
        <v>133</v>
      </c>
    </row>
    <row r="256" spans="2:65" s="12" customFormat="1" ht="10.199999999999999">
      <c r="B256" s="152"/>
      <c r="D256" s="153" t="s">
        <v>141</v>
      </c>
      <c r="E256" s="154" t="s">
        <v>1</v>
      </c>
      <c r="F256" s="155" t="s">
        <v>245</v>
      </c>
      <c r="H256" s="156">
        <v>4.8109999999999999</v>
      </c>
      <c r="I256" s="157"/>
      <c r="L256" s="152"/>
      <c r="M256" s="158"/>
      <c r="T256" s="159"/>
      <c r="AT256" s="154" t="s">
        <v>141</v>
      </c>
      <c r="AU256" s="154" t="s">
        <v>110</v>
      </c>
      <c r="AV256" s="12" t="s">
        <v>110</v>
      </c>
      <c r="AW256" s="12" t="s">
        <v>31</v>
      </c>
      <c r="AX256" s="12" t="s">
        <v>75</v>
      </c>
      <c r="AY256" s="154" t="s">
        <v>133</v>
      </c>
    </row>
    <row r="257" spans="2:65" s="13" customFormat="1" ht="10.199999999999999">
      <c r="B257" s="160"/>
      <c r="D257" s="153" t="s">
        <v>141</v>
      </c>
      <c r="E257" s="161" t="s">
        <v>1</v>
      </c>
      <c r="F257" s="162" t="s">
        <v>144</v>
      </c>
      <c r="H257" s="163">
        <v>10.242000000000001</v>
      </c>
      <c r="I257" s="164"/>
      <c r="L257" s="160"/>
      <c r="M257" s="165"/>
      <c r="T257" s="166"/>
      <c r="AT257" s="161" t="s">
        <v>141</v>
      </c>
      <c r="AU257" s="161" t="s">
        <v>110</v>
      </c>
      <c r="AV257" s="13" t="s">
        <v>139</v>
      </c>
      <c r="AW257" s="13" t="s">
        <v>31</v>
      </c>
      <c r="AX257" s="13" t="s">
        <v>80</v>
      </c>
      <c r="AY257" s="161" t="s">
        <v>133</v>
      </c>
    </row>
    <row r="258" spans="2:65" s="1" customFormat="1" ht="33" customHeight="1">
      <c r="B258" s="30"/>
      <c r="C258" s="139" t="s">
        <v>342</v>
      </c>
      <c r="D258" s="139" t="s">
        <v>135</v>
      </c>
      <c r="E258" s="140" t="s">
        <v>343</v>
      </c>
      <c r="F258" s="141" t="s">
        <v>344</v>
      </c>
      <c r="G258" s="142" t="s">
        <v>284</v>
      </c>
      <c r="H258" s="143">
        <v>6.6000000000000003E-2</v>
      </c>
      <c r="I258" s="144"/>
      <c r="J258" s="145">
        <f>ROUND(I258*H258,2)</f>
        <v>0</v>
      </c>
      <c r="K258" s="146"/>
      <c r="L258" s="30"/>
      <c r="M258" s="147" t="s">
        <v>1</v>
      </c>
      <c r="N258" s="108" t="s">
        <v>41</v>
      </c>
      <c r="P258" s="148">
        <f>O258*H258</f>
        <v>0</v>
      </c>
      <c r="Q258" s="148">
        <v>0</v>
      </c>
      <c r="R258" s="148">
        <f>Q258*H258</f>
        <v>0</v>
      </c>
      <c r="S258" s="148">
        <v>0</v>
      </c>
      <c r="T258" s="149">
        <f>S258*H258</f>
        <v>0</v>
      </c>
      <c r="AR258" s="150" t="s">
        <v>223</v>
      </c>
      <c r="AT258" s="150" t="s">
        <v>135</v>
      </c>
      <c r="AU258" s="150" t="s">
        <v>110</v>
      </c>
      <c r="AY258" s="15" t="s">
        <v>133</v>
      </c>
      <c r="BE258" s="151">
        <f>IF(N258="základní",J258,0)</f>
        <v>0</v>
      </c>
      <c r="BF258" s="151">
        <f>IF(N258="snížená",J258,0)</f>
        <v>0</v>
      </c>
      <c r="BG258" s="151">
        <f>IF(N258="zákl. přenesená",J258,0)</f>
        <v>0</v>
      </c>
      <c r="BH258" s="151">
        <f>IF(N258="sníž. přenesená",J258,0)</f>
        <v>0</v>
      </c>
      <c r="BI258" s="151">
        <f>IF(N258="nulová",J258,0)</f>
        <v>0</v>
      </c>
      <c r="BJ258" s="15" t="s">
        <v>110</v>
      </c>
      <c r="BK258" s="151">
        <f>ROUND(I258*H258,2)</f>
        <v>0</v>
      </c>
      <c r="BL258" s="15" t="s">
        <v>223</v>
      </c>
      <c r="BM258" s="150" t="s">
        <v>345</v>
      </c>
    </row>
    <row r="259" spans="2:65" s="1" customFormat="1" ht="33" customHeight="1">
      <c r="B259" s="30"/>
      <c r="C259" s="139" t="s">
        <v>346</v>
      </c>
      <c r="D259" s="139" t="s">
        <v>135</v>
      </c>
      <c r="E259" s="140" t="s">
        <v>347</v>
      </c>
      <c r="F259" s="141" t="s">
        <v>348</v>
      </c>
      <c r="G259" s="142" t="s">
        <v>284</v>
      </c>
      <c r="H259" s="143">
        <v>6.6000000000000003E-2</v>
      </c>
      <c r="I259" s="144"/>
      <c r="J259" s="145">
        <f>ROUND(I259*H259,2)</f>
        <v>0</v>
      </c>
      <c r="K259" s="146"/>
      <c r="L259" s="30"/>
      <c r="M259" s="147" t="s">
        <v>1</v>
      </c>
      <c r="N259" s="108" t="s">
        <v>41</v>
      </c>
      <c r="P259" s="148">
        <f>O259*H259</f>
        <v>0</v>
      </c>
      <c r="Q259" s="148">
        <v>0</v>
      </c>
      <c r="R259" s="148">
        <f>Q259*H259</f>
        <v>0</v>
      </c>
      <c r="S259" s="148">
        <v>0</v>
      </c>
      <c r="T259" s="149">
        <f>S259*H259</f>
        <v>0</v>
      </c>
      <c r="AR259" s="150" t="s">
        <v>223</v>
      </c>
      <c r="AT259" s="150" t="s">
        <v>135</v>
      </c>
      <c r="AU259" s="150" t="s">
        <v>110</v>
      </c>
      <c r="AY259" s="15" t="s">
        <v>133</v>
      </c>
      <c r="BE259" s="151">
        <f>IF(N259="základní",J259,0)</f>
        <v>0</v>
      </c>
      <c r="BF259" s="151">
        <f>IF(N259="snížená",J259,0)</f>
        <v>0</v>
      </c>
      <c r="BG259" s="151">
        <f>IF(N259="zákl. přenesená",J259,0)</f>
        <v>0</v>
      </c>
      <c r="BH259" s="151">
        <f>IF(N259="sníž. přenesená",J259,0)</f>
        <v>0</v>
      </c>
      <c r="BI259" s="151">
        <f>IF(N259="nulová",J259,0)</f>
        <v>0</v>
      </c>
      <c r="BJ259" s="15" t="s">
        <v>110</v>
      </c>
      <c r="BK259" s="151">
        <f>ROUND(I259*H259,2)</f>
        <v>0</v>
      </c>
      <c r="BL259" s="15" t="s">
        <v>223</v>
      </c>
      <c r="BM259" s="150" t="s">
        <v>349</v>
      </c>
    </row>
    <row r="260" spans="2:65" s="11" customFormat="1" ht="22.8" customHeight="1">
      <c r="B260" s="127"/>
      <c r="D260" s="128" t="s">
        <v>74</v>
      </c>
      <c r="E260" s="137" t="s">
        <v>350</v>
      </c>
      <c r="F260" s="137" t="s">
        <v>351</v>
      </c>
      <c r="I260" s="130"/>
      <c r="J260" s="138">
        <f>BK260</f>
        <v>0</v>
      </c>
      <c r="L260" s="127"/>
      <c r="M260" s="132"/>
      <c r="P260" s="133">
        <f>SUM(P261:P285)</f>
        <v>0</v>
      </c>
      <c r="R260" s="133">
        <f>SUM(R261:R285)</f>
        <v>0.15182800000000002</v>
      </c>
      <c r="T260" s="134">
        <f>SUM(T261:T285)</f>
        <v>1.7264000000000002E-2</v>
      </c>
      <c r="AR260" s="128" t="s">
        <v>110</v>
      </c>
      <c r="AT260" s="135" t="s">
        <v>74</v>
      </c>
      <c r="AU260" s="135" t="s">
        <v>80</v>
      </c>
      <c r="AY260" s="128" t="s">
        <v>133</v>
      </c>
      <c r="BK260" s="136">
        <f>SUM(BK261:BK285)</f>
        <v>0</v>
      </c>
    </row>
    <row r="261" spans="2:65" s="1" customFormat="1" ht="44.25" customHeight="1">
      <c r="B261" s="30"/>
      <c r="C261" s="139" t="s">
        <v>352</v>
      </c>
      <c r="D261" s="139" t="s">
        <v>135</v>
      </c>
      <c r="E261" s="140" t="s">
        <v>353</v>
      </c>
      <c r="F261" s="141" t="s">
        <v>354</v>
      </c>
      <c r="G261" s="142" t="s">
        <v>162</v>
      </c>
      <c r="H261" s="143">
        <v>2</v>
      </c>
      <c r="I261" s="144"/>
      <c r="J261" s="145">
        <f>ROUND(I261*H261,2)</f>
        <v>0</v>
      </c>
      <c r="K261" s="146"/>
      <c r="L261" s="30"/>
      <c r="M261" s="147" t="s">
        <v>1</v>
      </c>
      <c r="N261" s="108" t="s">
        <v>41</v>
      </c>
      <c r="P261" s="148">
        <f>O261*H261</f>
        <v>0</v>
      </c>
      <c r="Q261" s="148">
        <v>7.2000000000000005E-4</v>
      </c>
      <c r="R261" s="148">
        <f>Q261*H261</f>
        <v>1.4400000000000001E-3</v>
      </c>
      <c r="S261" s="148">
        <v>0</v>
      </c>
      <c r="T261" s="149">
        <f>S261*H261</f>
        <v>0</v>
      </c>
      <c r="AR261" s="150" t="s">
        <v>223</v>
      </c>
      <c r="AT261" s="150" t="s">
        <v>135</v>
      </c>
      <c r="AU261" s="150" t="s">
        <v>110</v>
      </c>
      <c r="AY261" s="15" t="s">
        <v>133</v>
      </c>
      <c r="BE261" s="151">
        <f>IF(N261="základní",J261,0)</f>
        <v>0</v>
      </c>
      <c r="BF261" s="151">
        <f>IF(N261="snížená",J261,0)</f>
        <v>0</v>
      </c>
      <c r="BG261" s="151">
        <f>IF(N261="zákl. přenesená",J261,0)</f>
        <v>0</v>
      </c>
      <c r="BH261" s="151">
        <f>IF(N261="sníž. přenesená",J261,0)</f>
        <v>0</v>
      </c>
      <c r="BI261" s="151">
        <f>IF(N261="nulová",J261,0)</f>
        <v>0</v>
      </c>
      <c r="BJ261" s="15" t="s">
        <v>110</v>
      </c>
      <c r="BK261" s="151">
        <f>ROUND(I261*H261,2)</f>
        <v>0</v>
      </c>
      <c r="BL261" s="15" t="s">
        <v>223</v>
      </c>
      <c r="BM261" s="150" t="s">
        <v>355</v>
      </c>
    </row>
    <row r="262" spans="2:65" s="1" customFormat="1" ht="24.15" customHeight="1">
      <c r="B262" s="30"/>
      <c r="C262" s="139" t="s">
        <v>356</v>
      </c>
      <c r="D262" s="139" t="s">
        <v>135</v>
      </c>
      <c r="E262" s="140" t="s">
        <v>357</v>
      </c>
      <c r="F262" s="141" t="s">
        <v>358</v>
      </c>
      <c r="G262" s="142" t="s">
        <v>162</v>
      </c>
      <c r="H262" s="143">
        <v>5.4</v>
      </c>
      <c r="I262" s="144"/>
      <c r="J262" s="145">
        <f>ROUND(I262*H262,2)</f>
        <v>0</v>
      </c>
      <c r="K262" s="146"/>
      <c r="L262" s="30"/>
      <c r="M262" s="147" t="s">
        <v>1</v>
      </c>
      <c r="N262" s="108" t="s">
        <v>41</v>
      </c>
      <c r="P262" s="148">
        <f>O262*H262</f>
        <v>0</v>
      </c>
      <c r="Q262" s="148">
        <v>0</v>
      </c>
      <c r="R262" s="148">
        <f>Q262*H262</f>
        <v>0</v>
      </c>
      <c r="S262" s="148">
        <v>0</v>
      </c>
      <c r="T262" s="149">
        <f>S262*H262</f>
        <v>0</v>
      </c>
      <c r="AR262" s="150" t="s">
        <v>223</v>
      </c>
      <c r="AT262" s="150" t="s">
        <v>135</v>
      </c>
      <c r="AU262" s="150" t="s">
        <v>110</v>
      </c>
      <c r="AY262" s="15" t="s">
        <v>133</v>
      </c>
      <c r="BE262" s="151">
        <f>IF(N262="základní",J262,0)</f>
        <v>0</v>
      </c>
      <c r="BF262" s="151">
        <f>IF(N262="snížená",J262,0)</f>
        <v>0</v>
      </c>
      <c r="BG262" s="151">
        <f>IF(N262="zákl. přenesená",J262,0)</f>
        <v>0</v>
      </c>
      <c r="BH262" s="151">
        <f>IF(N262="sníž. přenesená",J262,0)</f>
        <v>0</v>
      </c>
      <c r="BI262" s="151">
        <f>IF(N262="nulová",J262,0)</f>
        <v>0</v>
      </c>
      <c r="BJ262" s="15" t="s">
        <v>110</v>
      </c>
      <c r="BK262" s="151">
        <f>ROUND(I262*H262,2)</f>
        <v>0</v>
      </c>
      <c r="BL262" s="15" t="s">
        <v>223</v>
      </c>
      <c r="BM262" s="150" t="s">
        <v>359</v>
      </c>
    </row>
    <row r="263" spans="2:65" s="12" customFormat="1" ht="10.199999999999999">
      <c r="B263" s="152"/>
      <c r="D263" s="153" t="s">
        <v>141</v>
      </c>
      <c r="E263" s="154" t="s">
        <v>1</v>
      </c>
      <c r="F263" s="155" t="s">
        <v>360</v>
      </c>
      <c r="H263" s="156">
        <v>2.7</v>
      </c>
      <c r="I263" s="157"/>
      <c r="L263" s="152"/>
      <c r="M263" s="158"/>
      <c r="T263" s="159"/>
      <c r="AT263" s="154" t="s">
        <v>141</v>
      </c>
      <c r="AU263" s="154" t="s">
        <v>110</v>
      </c>
      <c r="AV263" s="12" t="s">
        <v>110</v>
      </c>
      <c r="AW263" s="12" t="s">
        <v>31</v>
      </c>
      <c r="AX263" s="12" t="s">
        <v>75</v>
      </c>
      <c r="AY263" s="154" t="s">
        <v>133</v>
      </c>
    </row>
    <row r="264" spans="2:65" s="12" customFormat="1" ht="10.199999999999999">
      <c r="B264" s="152"/>
      <c r="D264" s="153" t="s">
        <v>141</v>
      </c>
      <c r="E264" s="154" t="s">
        <v>1</v>
      </c>
      <c r="F264" s="155" t="s">
        <v>361</v>
      </c>
      <c r="H264" s="156">
        <v>2.7</v>
      </c>
      <c r="I264" s="157"/>
      <c r="L264" s="152"/>
      <c r="M264" s="158"/>
      <c r="T264" s="159"/>
      <c r="AT264" s="154" t="s">
        <v>141</v>
      </c>
      <c r="AU264" s="154" t="s">
        <v>110</v>
      </c>
      <c r="AV264" s="12" t="s">
        <v>110</v>
      </c>
      <c r="AW264" s="12" t="s">
        <v>31</v>
      </c>
      <c r="AX264" s="12" t="s">
        <v>75</v>
      </c>
      <c r="AY264" s="154" t="s">
        <v>133</v>
      </c>
    </row>
    <row r="265" spans="2:65" s="13" customFormat="1" ht="10.199999999999999">
      <c r="B265" s="160"/>
      <c r="D265" s="153" t="s">
        <v>141</v>
      </c>
      <c r="E265" s="161" t="s">
        <v>1</v>
      </c>
      <c r="F265" s="162" t="s">
        <v>144</v>
      </c>
      <c r="H265" s="163">
        <v>5.4</v>
      </c>
      <c r="I265" s="164"/>
      <c r="L265" s="160"/>
      <c r="M265" s="165"/>
      <c r="T265" s="166"/>
      <c r="AT265" s="161" t="s">
        <v>141</v>
      </c>
      <c r="AU265" s="161" t="s">
        <v>110</v>
      </c>
      <c r="AV265" s="13" t="s">
        <v>139</v>
      </c>
      <c r="AW265" s="13" t="s">
        <v>31</v>
      </c>
      <c r="AX265" s="13" t="s">
        <v>80</v>
      </c>
      <c r="AY265" s="161" t="s">
        <v>133</v>
      </c>
    </row>
    <row r="266" spans="2:65" s="1" customFormat="1" ht="21.75" customHeight="1">
      <c r="B266" s="30"/>
      <c r="C266" s="167" t="s">
        <v>362</v>
      </c>
      <c r="D266" s="167" t="s">
        <v>167</v>
      </c>
      <c r="E266" s="168" t="s">
        <v>363</v>
      </c>
      <c r="F266" s="169" t="s">
        <v>364</v>
      </c>
      <c r="G266" s="170" t="s">
        <v>162</v>
      </c>
      <c r="H266" s="171">
        <v>5.94</v>
      </c>
      <c r="I266" s="172"/>
      <c r="J266" s="173">
        <f>ROUND(I266*H266,2)</f>
        <v>0</v>
      </c>
      <c r="K266" s="174"/>
      <c r="L266" s="175"/>
      <c r="M266" s="176" t="s">
        <v>1</v>
      </c>
      <c r="N266" s="177" t="s">
        <v>41</v>
      </c>
      <c r="P266" s="148">
        <f>O266*H266</f>
        <v>0</v>
      </c>
      <c r="Q266" s="148">
        <v>2.0000000000000001E-4</v>
      </c>
      <c r="R266" s="148">
        <f>Q266*H266</f>
        <v>1.188E-3</v>
      </c>
      <c r="S266" s="148">
        <v>0</v>
      </c>
      <c r="T266" s="149">
        <f>S266*H266</f>
        <v>0</v>
      </c>
      <c r="AR266" s="150" t="s">
        <v>305</v>
      </c>
      <c r="AT266" s="150" t="s">
        <v>167</v>
      </c>
      <c r="AU266" s="150" t="s">
        <v>110</v>
      </c>
      <c r="AY266" s="15" t="s">
        <v>133</v>
      </c>
      <c r="BE266" s="151">
        <f>IF(N266="základní",J266,0)</f>
        <v>0</v>
      </c>
      <c r="BF266" s="151">
        <f>IF(N266="snížená",J266,0)</f>
        <v>0</v>
      </c>
      <c r="BG266" s="151">
        <f>IF(N266="zákl. přenesená",J266,0)</f>
        <v>0</v>
      </c>
      <c r="BH266" s="151">
        <f>IF(N266="sníž. přenesená",J266,0)</f>
        <v>0</v>
      </c>
      <c r="BI266" s="151">
        <f>IF(N266="nulová",J266,0)</f>
        <v>0</v>
      </c>
      <c r="BJ266" s="15" t="s">
        <v>110</v>
      </c>
      <c r="BK266" s="151">
        <f>ROUND(I266*H266,2)</f>
        <v>0</v>
      </c>
      <c r="BL266" s="15" t="s">
        <v>223</v>
      </c>
      <c r="BM266" s="150" t="s">
        <v>365</v>
      </c>
    </row>
    <row r="267" spans="2:65" s="12" customFormat="1" ht="10.199999999999999">
      <c r="B267" s="152"/>
      <c r="D267" s="153" t="s">
        <v>141</v>
      </c>
      <c r="F267" s="155" t="s">
        <v>366</v>
      </c>
      <c r="H267" s="156">
        <v>5.94</v>
      </c>
      <c r="I267" s="157"/>
      <c r="L267" s="152"/>
      <c r="M267" s="158"/>
      <c r="T267" s="159"/>
      <c r="AT267" s="154" t="s">
        <v>141</v>
      </c>
      <c r="AU267" s="154" t="s">
        <v>110</v>
      </c>
      <c r="AV267" s="12" t="s">
        <v>110</v>
      </c>
      <c r="AW267" s="12" t="s">
        <v>4</v>
      </c>
      <c r="AX267" s="12" t="s">
        <v>80</v>
      </c>
      <c r="AY267" s="154" t="s">
        <v>133</v>
      </c>
    </row>
    <row r="268" spans="2:65" s="1" customFormat="1" ht="24.15" customHeight="1">
      <c r="B268" s="30"/>
      <c r="C268" s="167" t="s">
        <v>367</v>
      </c>
      <c r="D268" s="167" t="s">
        <v>167</v>
      </c>
      <c r="E268" s="168" t="s">
        <v>368</v>
      </c>
      <c r="F268" s="169" t="s">
        <v>369</v>
      </c>
      <c r="G268" s="170" t="s">
        <v>330</v>
      </c>
      <c r="H268" s="171">
        <v>1</v>
      </c>
      <c r="I268" s="172"/>
      <c r="J268" s="173">
        <f>ROUND(I268*H268,2)</f>
        <v>0</v>
      </c>
      <c r="K268" s="174"/>
      <c r="L268" s="175"/>
      <c r="M268" s="176" t="s">
        <v>1</v>
      </c>
      <c r="N268" s="177" t="s">
        <v>41</v>
      </c>
      <c r="P268" s="148">
        <f>O268*H268</f>
        <v>0</v>
      </c>
      <c r="Q268" s="148">
        <v>1.7999999999999999E-2</v>
      </c>
      <c r="R268" s="148">
        <f>Q268*H268</f>
        <v>1.7999999999999999E-2</v>
      </c>
      <c r="S268" s="148">
        <v>0</v>
      </c>
      <c r="T268" s="149">
        <f>S268*H268</f>
        <v>0</v>
      </c>
      <c r="AR268" s="150" t="s">
        <v>305</v>
      </c>
      <c r="AT268" s="150" t="s">
        <v>167</v>
      </c>
      <c r="AU268" s="150" t="s">
        <v>110</v>
      </c>
      <c r="AY268" s="15" t="s">
        <v>133</v>
      </c>
      <c r="BE268" s="151">
        <f>IF(N268="základní",J268,0)</f>
        <v>0</v>
      </c>
      <c r="BF268" s="151">
        <f>IF(N268="snížená",J268,0)</f>
        <v>0</v>
      </c>
      <c r="BG268" s="151">
        <f>IF(N268="zákl. přenesená",J268,0)</f>
        <v>0</v>
      </c>
      <c r="BH268" s="151">
        <f>IF(N268="sníž. přenesená",J268,0)</f>
        <v>0</v>
      </c>
      <c r="BI268" s="151">
        <f>IF(N268="nulová",J268,0)</f>
        <v>0</v>
      </c>
      <c r="BJ268" s="15" t="s">
        <v>110</v>
      </c>
      <c r="BK268" s="151">
        <f>ROUND(I268*H268,2)</f>
        <v>0</v>
      </c>
      <c r="BL268" s="15" t="s">
        <v>223</v>
      </c>
      <c r="BM268" s="150" t="s">
        <v>370</v>
      </c>
    </row>
    <row r="269" spans="2:65" s="12" customFormat="1" ht="10.199999999999999">
      <c r="B269" s="152"/>
      <c r="D269" s="153" t="s">
        <v>141</v>
      </c>
      <c r="E269" s="154" t="s">
        <v>1</v>
      </c>
      <c r="F269" s="155" t="s">
        <v>371</v>
      </c>
      <c r="H269" s="156">
        <v>0.5</v>
      </c>
      <c r="I269" s="157"/>
      <c r="L269" s="152"/>
      <c r="M269" s="158"/>
      <c r="T269" s="159"/>
      <c r="AT269" s="154" t="s">
        <v>141</v>
      </c>
      <c r="AU269" s="154" t="s">
        <v>110</v>
      </c>
      <c r="AV269" s="12" t="s">
        <v>110</v>
      </c>
      <c r="AW269" s="12" t="s">
        <v>31</v>
      </c>
      <c r="AX269" s="12" t="s">
        <v>75</v>
      </c>
      <c r="AY269" s="154" t="s">
        <v>133</v>
      </c>
    </row>
    <row r="270" spans="2:65" s="12" customFormat="1" ht="10.199999999999999">
      <c r="B270" s="152"/>
      <c r="D270" s="153" t="s">
        <v>141</v>
      </c>
      <c r="E270" s="154" t="s">
        <v>1</v>
      </c>
      <c r="F270" s="155" t="s">
        <v>372</v>
      </c>
      <c r="H270" s="156">
        <v>0.5</v>
      </c>
      <c r="I270" s="157"/>
      <c r="L270" s="152"/>
      <c r="M270" s="158"/>
      <c r="T270" s="159"/>
      <c r="AT270" s="154" t="s">
        <v>141</v>
      </c>
      <c r="AU270" s="154" t="s">
        <v>110</v>
      </c>
      <c r="AV270" s="12" t="s">
        <v>110</v>
      </c>
      <c r="AW270" s="12" t="s">
        <v>31</v>
      </c>
      <c r="AX270" s="12" t="s">
        <v>75</v>
      </c>
      <c r="AY270" s="154" t="s">
        <v>133</v>
      </c>
    </row>
    <row r="271" spans="2:65" s="13" customFormat="1" ht="10.199999999999999">
      <c r="B271" s="160"/>
      <c r="D271" s="153" t="s">
        <v>141</v>
      </c>
      <c r="E271" s="161" t="s">
        <v>1</v>
      </c>
      <c r="F271" s="162" t="s">
        <v>144</v>
      </c>
      <c r="H271" s="163">
        <v>1</v>
      </c>
      <c r="I271" s="164"/>
      <c r="L271" s="160"/>
      <c r="M271" s="165"/>
      <c r="T271" s="166"/>
      <c r="AT271" s="161" t="s">
        <v>141</v>
      </c>
      <c r="AU271" s="161" t="s">
        <v>110</v>
      </c>
      <c r="AV271" s="13" t="s">
        <v>139</v>
      </c>
      <c r="AW271" s="13" t="s">
        <v>31</v>
      </c>
      <c r="AX271" s="13" t="s">
        <v>80</v>
      </c>
      <c r="AY271" s="161" t="s">
        <v>133</v>
      </c>
    </row>
    <row r="272" spans="2:65" s="1" customFormat="1" ht="24.15" customHeight="1">
      <c r="B272" s="30"/>
      <c r="C272" s="139" t="s">
        <v>373</v>
      </c>
      <c r="D272" s="139" t="s">
        <v>135</v>
      </c>
      <c r="E272" s="140" t="s">
        <v>374</v>
      </c>
      <c r="F272" s="141" t="s">
        <v>375</v>
      </c>
      <c r="G272" s="142" t="s">
        <v>330</v>
      </c>
      <c r="H272" s="143">
        <v>2</v>
      </c>
      <c r="I272" s="144"/>
      <c r="J272" s="145">
        <f>ROUND(I272*H272,2)</f>
        <v>0</v>
      </c>
      <c r="K272" s="146"/>
      <c r="L272" s="30"/>
      <c r="M272" s="147" t="s">
        <v>1</v>
      </c>
      <c r="N272" s="108" t="s">
        <v>41</v>
      </c>
      <c r="P272" s="148">
        <f>O272*H272</f>
        <v>0</v>
      </c>
      <c r="Q272" s="148">
        <v>0</v>
      </c>
      <c r="R272" s="148">
        <f>Q272*H272</f>
        <v>0</v>
      </c>
      <c r="S272" s="148">
        <v>0</v>
      </c>
      <c r="T272" s="149">
        <f>S272*H272</f>
        <v>0</v>
      </c>
      <c r="AR272" s="150" t="s">
        <v>223</v>
      </c>
      <c r="AT272" s="150" t="s">
        <v>135</v>
      </c>
      <c r="AU272" s="150" t="s">
        <v>110</v>
      </c>
      <c r="AY272" s="15" t="s">
        <v>133</v>
      </c>
      <c r="BE272" s="151">
        <f>IF(N272="základní",J272,0)</f>
        <v>0</v>
      </c>
      <c r="BF272" s="151">
        <f>IF(N272="snížená",J272,0)</f>
        <v>0</v>
      </c>
      <c r="BG272" s="151">
        <f>IF(N272="zákl. přenesená",J272,0)</f>
        <v>0</v>
      </c>
      <c r="BH272" s="151">
        <f>IF(N272="sníž. přenesená",J272,0)</f>
        <v>0</v>
      </c>
      <c r="BI272" s="151">
        <f>IF(N272="nulová",J272,0)</f>
        <v>0</v>
      </c>
      <c r="BJ272" s="15" t="s">
        <v>110</v>
      </c>
      <c r="BK272" s="151">
        <f>ROUND(I272*H272,2)</f>
        <v>0</v>
      </c>
      <c r="BL272" s="15" t="s">
        <v>223</v>
      </c>
      <c r="BM272" s="150" t="s">
        <v>376</v>
      </c>
    </row>
    <row r="273" spans="2:65" s="1" customFormat="1" ht="24.15" customHeight="1">
      <c r="B273" s="30"/>
      <c r="C273" s="139" t="s">
        <v>377</v>
      </c>
      <c r="D273" s="139" t="s">
        <v>135</v>
      </c>
      <c r="E273" s="140" t="s">
        <v>378</v>
      </c>
      <c r="F273" s="141" t="s">
        <v>379</v>
      </c>
      <c r="G273" s="142" t="s">
        <v>138</v>
      </c>
      <c r="H273" s="143">
        <v>0.81</v>
      </c>
      <c r="I273" s="144"/>
      <c r="J273" s="145">
        <f>ROUND(I273*H273,2)</f>
        <v>0</v>
      </c>
      <c r="K273" s="146"/>
      <c r="L273" s="30"/>
      <c r="M273" s="147" t="s">
        <v>1</v>
      </c>
      <c r="N273" s="108" t="s">
        <v>41</v>
      </c>
      <c r="P273" s="148">
        <f>O273*H273</f>
        <v>0</v>
      </c>
      <c r="Q273" s="148">
        <v>0</v>
      </c>
      <c r="R273" s="148">
        <f>Q273*H273</f>
        <v>0</v>
      </c>
      <c r="S273" s="148">
        <v>0.02</v>
      </c>
      <c r="T273" s="149">
        <f>S273*H273</f>
        <v>1.6200000000000003E-2</v>
      </c>
      <c r="AR273" s="150" t="s">
        <v>223</v>
      </c>
      <c r="AT273" s="150" t="s">
        <v>135</v>
      </c>
      <c r="AU273" s="150" t="s">
        <v>110</v>
      </c>
      <c r="AY273" s="15" t="s">
        <v>133</v>
      </c>
      <c r="BE273" s="151">
        <f>IF(N273="základní",J273,0)</f>
        <v>0</v>
      </c>
      <c r="BF273" s="151">
        <f>IF(N273="snížená",J273,0)</f>
        <v>0</v>
      </c>
      <c r="BG273" s="151">
        <f>IF(N273="zákl. přenesená",J273,0)</f>
        <v>0</v>
      </c>
      <c r="BH273" s="151">
        <f>IF(N273="sníž. přenesená",J273,0)</f>
        <v>0</v>
      </c>
      <c r="BI273" s="151">
        <f>IF(N273="nulová",J273,0)</f>
        <v>0</v>
      </c>
      <c r="BJ273" s="15" t="s">
        <v>110</v>
      </c>
      <c r="BK273" s="151">
        <f>ROUND(I273*H273,2)</f>
        <v>0</v>
      </c>
      <c r="BL273" s="15" t="s">
        <v>223</v>
      </c>
      <c r="BM273" s="150" t="s">
        <v>380</v>
      </c>
    </row>
    <row r="274" spans="2:65" s="12" customFormat="1" ht="10.199999999999999">
      <c r="B274" s="152"/>
      <c r="D274" s="153" t="s">
        <v>141</v>
      </c>
      <c r="E274" s="154" t="s">
        <v>1</v>
      </c>
      <c r="F274" s="155" t="s">
        <v>381</v>
      </c>
      <c r="H274" s="156">
        <v>0.39600000000000002</v>
      </c>
      <c r="I274" s="157"/>
      <c r="L274" s="152"/>
      <c r="M274" s="158"/>
      <c r="T274" s="159"/>
      <c r="AT274" s="154" t="s">
        <v>141</v>
      </c>
      <c r="AU274" s="154" t="s">
        <v>110</v>
      </c>
      <c r="AV274" s="12" t="s">
        <v>110</v>
      </c>
      <c r="AW274" s="12" t="s">
        <v>31</v>
      </c>
      <c r="AX274" s="12" t="s">
        <v>75</v>
      </c>
      <c r="AY274" s="154" t="s">
        <v>133</v>
      </c>
    </row>
    <row r="275" spans="2:65" s="12" customFormat="1" ht="10.199999999999999">
      <c r="B275" s="152"/>
      <c r="D275" s="153" t="s">
        <v>141</v>
      </c>
      <c r="E275" s="154" t="s">
        <v>1</v>
      </c>
      <c r="F275" s="155" t="s">
        <v>382</v>
      </c>
      <c r="H275" s="156">
        <v>0.41399999999999998</v>
      </c>
      <c r="I275" s="157"/>
      <c r="L275" s="152"/>
      <c r="M275" s="158"/>
      <c r="T275" s="159"/>
      <c r="AT275" s="154" t="s">
        <v>141</v>
      </c>
      <c r="AU275" s="154" t="s">
        <v>110</v>
      </c>
      <c r="AV275" s="12" t="s">
        <v>110</v>
      </c>
      <c r="AW275" s="12" t="s">
        <v>31</v>
      </c>
      <c r="AX275" s="12" t="s">
        <v>75</v>
      </c>
      <c r="AY275" s="154" t="s">
        <v>133</v>
      </c>
    </row>
    <row r="276" spans="2:65" s="13" customFormat="1" ht="10.199999999999999">
      <c r="B276" s="160"/>
      <c r="D276" s="153" t="s">
        <v>141</v>
      </c>
      <c r="E276" s="161" t="s">
        <v>1</v>
      </c>
      <c r="F276" s="162" t="s">
        <v>144</v>
      </c>
      <c r="H276" s="163">
        <v>0.81</v>
      </c>
      <c r="I276" s="164"/>
      <c r="L276" s="160"/>
      <c r="M276" s="165"/>
      <c r="T276" s="166"/>
      <c r="AT276" s="161" t="s">
        <v>141</v>
      </c>
      <c r="AU276" s="161" t="s">
        <v>110</v>
      </c>
      <c r="AV276" s="13" t="s">
        <v>139</v>
      </c>
      <c r="AW276" s="13" t="s">
        <v>31</v>
      </c>
      <c r="AX276" s="13" t="s">
        <v>80</v>
      </c>
      <c r="AY276" s="161" t="s">
        <v>133</v>
      </c>
    </row>
    <row r="277" spans="2:65" s="1" customFormat="1" ht="16.5" customHeight="1">
      <c r="B277" s="30"/>
      <c r="C277" s="139" t="s">
        <v>383</v>
      </c>
      <c r="D277" s="139" t="s">
        <v>135</v>
      </c>
      <c r="E277" s="140" t="s">
        <v>384</v>
      </c>
      <c r="F277" s="141" t="s">
        <v>385</v>
      </c>
      <c r="G277" s="142" t="s">
        <v>162</v>
      </c>
      <c r="H277" s="143">
        <v>5.32</v>
      </c>
      <c r="I277" s="144"/>
      <c r="J277" s="145">
        <f>ROUND(I277*H277,2)</f>
        <v>0</v>
      </c>
      <c r="K277" s="146"/>
      <c r="L277" s="30"/>
      <c r="M277" s="147" t="s">
        <v>1</v>
      </c>
      <c r="N277" s="108" t="s">
        <v>41</v>
      </c>
      <c r="P277" s="148">
        <f>O277*H277</f>
        <v>0</v>
      </c>
      <c r="Q277" s="148">
        <v>0</v>
      </c>
      <c r="R277" s="148">
        <f>Q277*H277</f>
        <v>0</v>
      </c>
      <c r="S277" s="148">
        <v>2.0000000000000001E-4</v>
      </c>
      <c r="T277" s="149">
        <f>S277*H277</f>
        <v>1.0640000000000001E-3</v>
      </c>
      <c r="AR277" s="150" t="s">
        <v>223</v>
      </c>
      <c r="AT277" s="150" t="s">
        <v>135</v>
      </c>
      <c r="AU277" s="150" t="s">
        <v>110</v>
      </c>
      <c r="AY277" s="15" t="s">
        <v>133</v>
      </c>
      <c r="BE277" s="151">
        <f>IF(N277="základní",J277,0)</f>
        <v>0</v>
      </c>
      <c r="BF277" s="151">
        <f>IF(N277="snížená",J277,0)</f>
        <v>0</v>
      </c>
      <c r="BG277" s="151">
        <f>IF(N277="zákl. přenesená",J277,0)</f>
        <v>0</v>
      </c>
      <c r="BH277" s="151">
        <f>IF(N277="sníž. přenesená",J277,0)</f>
        <v>0</v>
      </c>
      <c r="BI277" s="151">
        <f>IF(N277="nulová",J277,0)</f>
        <v>0</v>
      </c>
      <c r="BJ277" s="15" t="s">
        <v>110</v>
      </c>
      <c r="BK277" s="151">
        <f>ROUND(I277*H277,2)</f>
        <v>0</v>
      </c>
      <c r="BL277" s="15" t="s">
        <v>223</v>
      </c>
      <c r="BM277" s="150" t="s">
        <v>386</v>
      </c>
    </row>
    <row r="278" spans="2:65" s="12" customFormat="1" ht="10.199999999999999">
      <c r="B278" s="152"/>
      <c r="D278" s="153" t="s">
        <v>141</v>
      </c>
      <c r="E278" s="154" t="s">
        <v>1</v>
      </c>
      <c r="F278" s="155" t="s">
        <v>387</v>
      </c>
      <c r="H278" s="156">
        <v>2.64</v>
      </c>
      <c r="I278" s="157"/>
      <c r="L278" s="152"/>
      <c r="M278" s="158"/>
      <c r="T278" s="159"/>
      <c r="AT278" s="154" t="s">
        <v>141</v>
      </c>
      <c r="AU278" s="154" t="s">
        <v>110</v>
      </c>
      <c r="AV278" s="12" t="s">
        <v>110</v>
      </c>
      <c r="AW278" s="12" t="s">
        <v>31</v>
      </c>
      <c r="AX278" s="12" t="s">
        <v>75</v>
      </c>
      <c r="AY278" s="154" t="s">
        <v>133</v>
      </c>
    </row>
    <row r="279" spans="2:65" s="12" customFormat="1" ht="10.199999999999999">
      <c r="B279" s="152"/>
      <c r="D279" s="153" t="s">
        <v>141</v>
      </c>
      <c r="E279" s="154" t="s">
        <v>1</v>
      </c>
      <c r="F279" s="155" t="s">
        <v>388</v>
      </c>
      <c r="H279" s="156">
        <v>2.68</v>
      </c>
      <c r="I279" s="157"/>
      <c r="L279" s="152"/>
      <c r="M279" s="158"/>
      <c r="T279" s="159"/>
      <c r="AT279" s="154" t="s">
        <v>141</v>
      </c>
      <c r="AU279" s="154" t="s">
        <v>110</v>
      </c>
      <c r="AV279" s="12" t="s">
        <v>110</v>
      </c>
      <c r="AW279" s="12" t="s">
        <v>31</v>
      </c>
      <c r="AX279" s="12" t="s">
        <v>75</v>
      </c>
      <c r="AY279" s="154" t="s">
        <v>133</v>
      </c>
    </row>
    <row r="280" spans="2:65" s="13" customFormat="1" ht="10.199999999999999">
      <c r="B280" s="160"/>
      <c r="D280" s="153" t="s">
        <v>141</v>
      </c>
      <c r="E280" s="161" t="s">
        <v>1</v>
      </c>
      <c r="F280" s="162" t="s">
        <v>144</v>
      </c>
      <c r="H280" s="163">
        <v>5.32</v>
      </c>
      <c r="I280" s="164"/>
      <c r="L280" s="160"/>
      <c r="M280" s="165"/>
      <c r="T280" s="166"/>
      <c r="AT280" s="161" t="s">
        <v>141</v>
      </c>
      <c r="AU280" s="161" t="s">
        <v>110</v>
      </c>
      <c r="AV280" s="13" t="s">
        <v>139</v>
      </c>
      <c r="AW280" s="13" t="s">
        <v>31</v>
      </c>
      <c r="AX280" s="13" t="s">
        <v>80</v>
      </c>
      <c r="AY280" s="161" t="s">
        <v>133</v>
      </c>
    </row>
    <row r="281" spans="2:65" s="1" customFormat="1" ht="33" customHeight="1">
      <c r="B281" s="30"/>
      <c r="C281" s="139" t="s">
        <v>389</v>
      </c>
      <c r="D281" s="139" t="s">
        <v>135</v>
      </c>
      <c r="E281" s="140" t="s">
        <v>390</v>
      </c>
      <c r="F281" s="141" t="s">
        <v>391</v>
      </c>
      <c r="G281" s="142" t="s">
        <v>392</v>
      </c>
      <c r="H281" s="143">
        <v>20</v>
      </c>
      <c r="I281" s="144"/>
      <c r="J281" s="145">
        <f>ROUND(I281*H281,2)</f>
        <v>0</v>
      </c>
      <c r="K281" s="146"/>
      <c r="L281" s="30"/>
      <c r="M281" s="147" t="s">
        <v>1</v>
      </c>
      <c r="N281" s="108" t="s">
        <v>41</v>
      </c>
      <c r="P281" s="148">
        <f>O281*H281</f>
        <v>0</v>
      </c>
      <c r="Q281" s="148">
        <v>6.0000000000000002E-5</v>
      </c>
      <c r="R281" s="148">
        <f>Q281*H281</f>
        <v>1.2000000000000001E-3</v>
      </c>
      <c r="S281" s="148">
        <v>0</v>
      </c>
      <c r="T281" s="149">
        <f>S281*H281</f>
        <v>0</v>
      </c>
      <c r="AR281" s="150" t="s">
        <v>223</v>
      </c>
      <c r="AT281" s="150" t="s">
        <v>135</v>
      </c>
      <c r="AU281" s="150" t="s">
        <v>110</v>
      </c>
      <c r="AY281" s="15" t="s">
        <v>133</v>
      </c>
      <c r="BE281" s="151">
        <f>IF(N281="základní",J281,0)</f>
        <v>0</v>
      </c>
      <c r="BF281" s="151">
        <f>IF(N281="snížená",J281,0)</f>
        <v>0</v>
      </c>
      <c r="BG281" s="151">
        <f>IF(N281="zákl. přenesená",J281,0)</f>
        <v>0</v>
      </c>
      <c r="BH281" s="151">
        <f>IF(N281="sníž. přenesená",J281,0)</f>
        <v>0</v>
      </c>
      <c r="BI281" s="151">
        <f>IF(N281="nulová",J281,0)</f>
        <v>0</v>
      </c>
      <c r="BJ281" s="15" t="s">
        <v>110</v>
      </c>
      <c r="BK281" s="151">
        <f>ROUND(I281*H281,2)</f>
        <v>0</v>
      </c>
      <c r="BL281" s="15" t="s">
        <v>223</v>
      </c>
      <c r="BM281" s="150" t="s">
        <v>393</v>
      </c>
    </row>
    <row r="282" spans="2:65" s="1" customFormat="1" ht="16.5" customHeight="1">
      <c r="B282" s="30"/>
      <c r="C282" s="167" t="s">
        <v>394</v>
      </c>
      <c r="D282" s="167" t="s">
        <v>167</v>
      </c>
      <c r="E282" s="168" t="s">
        <v>395</v>
      </c>
      <c r="F282" s="169" t="s">
        <v>396</v>
      </c>
      <c r="G282" s="170" t="s">
        <v>330</v>
      </c>
      <c r="H282" s="171">
        <v>2</v>
      </c>
      <c r="I282" s="172"/>
      <c r="J282" s="173">
        <f>ROUND(I282*H282,2)</f>
        <v>0</v>
      </c>
      <c r="K282" s="174"/>
      <c r="L282" s="175"/>
      <c r="M282" s="176" t="s">
        <v>1</v>
      </c>
      <c r="N282" s="177" t="s">
        <v>41</v>
      </c>
      <c r="P282" s="148">
        <f>O282*H282</f>
        <v>0</v>
      </c>
      <c r="Q282" s="148">
        <v>6.5000000000000002E-2</v>
      </c>
      <c r="R282" s="148">
        <f>Q282*H282</f>
        <v>0.13</v>
      </c>
      <c r="S282" s="148">
        <v>0</v>
      </c>
      <c r="T282" s="149">
        <f>S282*H282</f>
        <v>0</v>
      </c>
      <c r="AR282" s="150" t="s">
        <v>305</v>
      </c>
      <c r="AT282" s="150" t="s">
        <v>167</v>
      </c>
      <c r="AU282" s="150" t="s">
        <v>110</v>
      </c>
      <c r="AY282" s="15" t="s">
        <v>133</v>
      </c>
      <c r="BE282" s="151">
        <f>IF(N282="základní",J282,0)</f>
        <v>0</v>
      </c>
      <c r="BF282" s="151">
        <f>IF(N282="snížená",J282,0)</f>
        <v>0</v>
      </c>
      <c r="BG282" s="151">
        <f>IF(N282="zákl. přenesená",J282,0)</f>
        <v>0</v>
      </c>
      <c r="BH282" s="151">
        <f>IF(N282="sníž. přenesená",J282,0)</f>
        <v>0</v>
      </c>
      <c r="BI282" s="151">
        <f>IF(N282="nulová",J282,0)</f>
        <v>0</v>
      </c>
      <c r="BJ282" s="15" t="s">
        <v>110</v>
      </c>
      <c r="BK282" s="151">
        <f>ROUND(I282*H282,2)</f>
        <v>0</v>
      </c>
      <c r="BL282" s="15" t="s">
        <v>223</v>
      </c>
      <c r="BM282" s="150" t="s">
        <v>397</v>
      </c>
    </row>
    <row r="283" spans="2:65" s="12" customFormat="1" ht="10.199999999999999">
      <c r="B283" s="152"/>
      <c r="D283" s="153" t="s">
        <v>141</v>
      </c>
      <c r="E283" s="154" t="s">
        <v>1</v>
      </c>
      <c r="F283" s="155" t="s">
        <v>110</v>
      </c>
      <c r="H283" s="156">
        <v>2</v>
      </c>
      <c r="I283" s="157"/>
      <c r="L283" s="152"/>
      <c r="M283" s="158"/>
      <c r="T283" s="159"/>
      <c r="AT283" s="154" t="s">
        <v>141</v>
      </c>
      <c r="AU283" s="154" t="s">
        <v>110</v>
      </c>
      <c r="AV283" s="12" t="s">
        <v>110</v>
      </c>
      <c r="AW283" s="12" t="s">
        <v>31</v>
      </c>
      <c r="AX283" s="12" t="s">
        <v>80</v>
      </c>
      <c r="AY283" s="154" t="s">
        <v>133</v>
      </c>
    </row>
    <row r="284" spans="2:65" s="1" customFormat="1" ht="24.15" customHeight="1">
      <c r="B284" s="30"/>
      <c r="C284" s="139" t="s">
        <v>398</v>
      </c>
      <c r="D284" s="139" t="s">
        <v>135</v>
      </c>
      <c r="E284" s="140" t="s">
        <v>399</v>
      </c>
      <c r="F284" s="141" t="s">
        <v>400</v>
      </c>
      <c r="G284" s="142" t="s">
        <v>284</v>
      </c>
      <c r="H284" s="143">
        <v>0.152</v>
      </c>
      <c r="I284" s="144"/>
      <c r="J284" s="145">
        <f>ROUND(I284*H284,2)</f>
        <v>0</v>
      </c>
      <c r="K284" s="146"/>
      <c r="L284" s="30"/>
      <c r="M284" s="147" t="s">
        <v>1</v>
      </c>
      <c r="N284" s="108" t="s">
        <v>41</v>
      </c>
      <c r="P284" s="148">
        <f>O284*H284</f>
        <v>0</v>
      </c>
      <c r="Q284" s="148">
        <v>0</v>
      </c>
      <c r="R284" s="148">
        <f>Q284*H284</f>
        <v>0</v>
      </c>
      <c r="S284" s="148">
        <v>0</v>
      </c>
      <c r="T284" s="149">
        <f>S284*H284</f>
        <v>0</v>
      </c>
      <c r="AR284" s="150" t="s">
        <v>223</v>
      </c>
      <c r="AT284" s="150" t="s">
        <v>135</v>
      </c>
      <c r="AU284" s="150" t="s">
        <v>110</v>
      </c>
      <c r="AY284" s="15" t="s">
        <v>133</v>
      </c>
      <c r="BE284" s="151">
        <f>IF(N284="základní",J284,0)</f>
        <v>0</v>
      </c>
      <c r="BF284" s="151">
        <f>IF(N284="snížená",J284,0)</f>
        <v>0</v>
      </c>
      <c r="BG284" s="151">
        <f>IF(N284="zákl. přenesená",J284,0)</f>
        <v>0</v>
      </c>
      <c r="BH284" s="151">
        <f>IF(N284="sníž. přenesená",J284,0)</f>
        <v>0</v>
      </c>
      <c r="BI284" s="151">
        <f>IF(N284="nulová",J284,0)</f>
        <v>0</v>
      </c>
      <c r="BJ284" s="15" t="s">
        <v>110</v>
      </c>
      <c r="BK284" s="151">
        <f>ROUND(I284*H284,2)</f>
        <v>0</v>
      </c>
      <c r="BL284" s="15" t="s">
        <v>223</v>
      </c>
      <c r="BM284" s="150" t="s">
        <v>401</v>
      </c>
    </row>
    <row r="285" spans="2:65" s="1" customFormat="1" ht="33" customHeight="1">
      <c r="B285" s="30"/>
      <c r="C285" s="139" t="s">
        <v>402</v>
      </c>
      <c r="D285" s="139" t="s">
        <v>135</v>
      </c>
      <c r="E285" s="140" t="s">
        <v>403</v>
      </c>
      <c r="F285" s="141" t="s">
        <v>404</v>
      </c>
      <c r="G285" s="142" t="s">
        <v>284</v>
      </c>
      <c r="H285" s="143">
        <v>0.152</v>
      </c>
      <c r="I285" s="144"/>
      <c r="J285" s="145">
        <f>ROUND(I285*H285,2)</f>
        <v>0</v>
      </c>
      <c r="K285" s="146"/>
      <c r="L285" s="30"/>
      <c r="M285" s="147" t="s">
        <v>1</v>
      </c>
      <c r="N285" s="108" t="s">
        <v>41</v>
      </c>
      <c r="P285" s="148">
        <f>O285*H285</f>
        <v>0</v>
      </c>
      <c r="Q285" s="148">
        <v>0</v>
      </c>
      <c r="R285" s="148">
        <f>Q285*H285</f>
        <v>0</v>
      </c>
      <c r="S285" s="148">
        <v>0</v>
      </c>
      <c r="T285" s="149">
        <f>S285*H285</f>
        <v>0</v>
      </c>
      <c r="AR285" s="150" t="s">
        <v>223</v>
      </c>
      <c r="AT285" s="150" t="s">
        <v>135</v>
      </c>
      <c r="AU285" s="150" t="s">
        <v>110</v>
      </c>
      <c r="AY285" s="15" t="s">
        <v>133</v>
      </c>
      <c r="BE285" s="151">
        <f>IF(N285="základní",J285,0)</f>
        <v>0</v>
      </c>
      <c r="BF285" s="151">
        <f>IF(N285="snížená",J285,0)</f>
        <v>0</v>
      </c>
      <c r="BG285" s="151">
        <f>IF(N285="zákl. přenesená",J285,0)</f>
        <v>0</v>
      </c>
      <c r="BH285" s="151">
        <f>IF(N285="sníž. přenesená",J285,0)</f>
        <v>0</v>
      </c>
      <c r="BI285" s="151">
        <f>IF(N285="nulová",J285,0)</f>
        <v>0</v>
      </c>
      <c r="BJ285" s="15" t="s">
        <v>110</v>
      </c>
      <c r="BK285" s="151">
        <f>ROUND(I285*H285,2)</f>
        <v>0</v>
      </c>
      <c r="BL285" s="15" t="s">
        <v>223</v>
      </c>
      <c r="BM285" s="150" t="s">
        <v>405</v>
      </c>
    </row>
    <row r="286" spans="2:65" s="11" customFormat="1" ht="22.8" customHeight="1">
      <c r="B286" s="127"/>
      <c r="D286" s="128" t="s">
        <v>74</v>
      </c>
      <c r="E286" s="137" t="s">
        <v>406</v>
      </c>
      <c r="F286" s="137" t="s">
        <v>407</v>
      </c>
      <c r="I286" s="130"/>
      <c r="J286" s="138">
        <f>BK286</f>
        <v>0</v>
      </c>
      <c r="L286" s="127"/>
      <c r="M286" s="132"/>
      <c r="P286" s="133">
        <f>SUM(P287:P320)</f>
        <v>0</v>
      </c>
      <c r="R286" s="133">
        <f>SUM(R287:R320)</f>
        <v>0.98354700000000006</v>
      </c>
      <c r="T286" s="134">
        <f>SUM(T287:T320)</f>
        <v>2.04777283</v>
      </c>
      <c r="AR286" s="128" t="s">
        <v>110</v>
      </c>
      <c r="AT286" s="135" t="s">
        <v>74</v>
      </c>
      <c r="AU286" s="135" t="s">
        <v>80</v>
      </c>
      <c r="AY286" s="128" t="s">
        <v>133</v>
      </c>
      <c r="BK286" s="136">
        <f>SUM(BK287:BK320)</f>
        <v>0</v>
      </c>
    </row>
    <row r="287" spans="2:65" s="1" customFormat="1" ht="24.15" customHeight="1">
      <c r="B287" s="30"/>
      <c r="C287" s="139" t="s">
        <v>408</v>
      </c>
      <c r="D287" s="139" t="s">
        <v>135</v>
      </c>
      <c r="E287" s="140" t="s">
        <v>409</v>
      </c>
      <c r="F287" s="141" t="s">
        <v>410</v>
      </c>
      <c r="G287" s="142" t="s">
        <v>162</v>
      </c>
      <c r="H287" s="143">
        <v>20.37</v>
      </c>
      <c r="I287" s="144"/>
      <c r="J287" s="145">
        <f>ROUND(I287*H287,2)</f>
        <v>0</v>
      </c>
      <c r="K287" s="146"/>
      <c r="L287" s="30"/>
      <c r="M287" s="147" t="s">
        <v>1</v>
      </c>
      <c r="N287" s="108" t="s">
        <v>41</v>
      </c>
      <c r="P287" s="148">
        <f>O287*H287</f>
        <v>0</v>
      </c>
      <c r="Q287" s="148">
        <v>0</v>
      </c>
      <c r="R287" s="148">
        <f>Q287*H287</f>
        <v>0</v>
      </c>
      <c r="S287" s="148">
        <v>2.911E-2</v>
      </c>
      <c r="T287" s="149">
        <f>S287*H287</f>
        <v>0.59297070000000007</v>
      </c>
      <c r="AR287" s="150" t="s">
        <v>223</v>
      </c>
      <c r="AT287" s="150" t="s">
        <v>135</v>
      </c>
      <c r="AU287" s="150" t="s">
        <v>110</v>
      </c>
      <c r="AY287" s="15" t="s">
        <v>133</v>
      </c>
      <c r="BE287" s="151">
        <f>IF(N287="základní",J287,0)</f>
        <v>0</v>
      </c>
      <c r="BF287" s="151">
        <f>IF(N287="snížená",J287,0)</f>
        <v>0</v>
      </c>
      <c r="BG287" s="151">
        <f>IF(N287="zákl. přenesená",J287,0)</f>
        <v>0</v>
      </c>
      <c r="BH287" s="151">
        <f>IF(N287="sníž. přenesená",J287,0)</f>
        <v>0</v>
      </c>
      <c r="BI287" s="151">
        <f>IF(N287="nulová",J287,0)</f>
        <v>0</v>
      </c>
      <c r="BJ287" s="15" t="s">
        <v>110</v>
      </c>
      <c r="BK287" s="151">
        <f>ROUND(I287*H287,2)</f>
        <v>0</v>
      </c>
      <c r="BL287" s="15" t="s">
        <v>223</v>
      </c>
      <c r="BM287" s="150" t="s">
        <v>411</v>
      </c>
    </row>
    <row r="288" spans="2:65" s="12" customFormat="1" ht="10.199999999999999">
      <c r="B288" s="152"/>
      <c r="D288" s="153" t="s">
        <v>141</v>
      </c>
      <c r="E288" s="154" t="s">
        <v>1</v>
      </c>
      <c r="F288" s="155" t="s">
        <v>412</v>
      </c>
      <c r="H288" s="156">
        <v>10.199999999999999</v>
      </c>
      <c r="I288" s="157"/>
      <c r="L288" s="152"/>
      <c r="M288" s="158"/>
      <c r="T288" s="159"/>
      <c r="AT288" s="154" t="s">
        <v>141</v>
      </c>
      <c r="AU288" s="154" t="s">
        <v>110</v>
      </c>
      <c r="AV288" s="12" t="s">
        <v>110</v>
      </c>
      <c r="AW288" s="12" t="s">
        <v>31</v>
      </c>
      <c r="AX288" s="12" t="s">
        <v>75</v>
      </c>
      <c r="AY288" s="154" t="s">
        <v>133</v>
      </c>
    </row>
    <row r="289" spans="2:65" s="12" customFormat="1" ht="10.199999999999999">
      <c r="B289" s="152"/>
      <c r="D289" s="153" t="s">
        <v>141</v>
      </c>
      <c r="E289" s="154" t="s">
        <v>1</v>
      </c>
      <c r="F289" s="155" t="s">
        <v>413</v>
      </c>
      <c r="H289" s="156">
        <v>10.17</v>
      </c>
      <c r="I289" s="157"/>
      <c r="L289" s="152"/>
      <c r="M289" s="158"/>
      <c r="T289" s="159"/>
      <c r="AT289" s="154" t="s">
        <v>141</v>
      </c>
      <c r="AU289" s="154" t="s">
        <v>110</v>
      </c>
      <c r="AV289" s="12" t="s">
        <v>110</v>
      </c>
      <c r="AW289" s="12" t="s">
        <v>31</v>
      </c>
      <c r="AX289" s="12" t="s">
        <v>75</v>
      </c>
      <c r="AY289" s="154" t="s">
        <v>133</v>
      </c>
    </row>
    <row r="290" spans="2:65" s="13" customFormat="1" ht="10.199999999999999">
      <c r="B290" s="160"/>
      <c r="D290" s="153" t="s">
        <v>141</v>
      </c>
      <c r="E290" s="161" t="s">
        <v>1</v>
      </c>
      <c r="F290" s="162" t="s">
        <v>144</v>
      </c>
      <c r="H290" s="163">
        <v>20.37</v>
      </c>
      <c r="I290" s="164"/>
      <c r="L290" s="160"/>
      <c r="M290" s="165"/>
      <c r="T290" s="166"/>
      <c r="AT290" s="161" t="s">
        <v>141</v>
      </c>
      <c r="AU290" s="161" t="s">
        <v>110</v>
      </c>
      <c r="AV290" s="13" t="s">
        <v>139</v>
      </c>
      <c r="AW290" s="13" t="s">
        <v>31</v>
      </c>
      <c r="AX290" s="13" t="s">
        <v>80</v>
      </c>
      <c r="AY290" s="161" t="s">
        <v>133</v>
      </c>
    </row>
    <row r="291" spans="2:65" s="1" customFormat="1" ht="24.15" customHeight="1">
      <c r="B291" s="30"/>
      <c r="C291" s="139" t="s">
        <v>414</v>
      </c>
      <c r="D291" s="139" t="s">
        <v>135</v>
      </c>
      <c r="E291" s="140" t="s">
        <v>415</v>
      </c>
      <c r="F291" s="141" t="s">
        <v>416</v>
      </c>
      <c r="G291" s="142" t="s">
        <v>162</v>
      </c>
      <c r="H291" s="143">
        <v>20.9</v>
      </c>
      <c r="I291" s="144"/>
      <c r="J291" s="145">
        <f>ROUND(I291*H291,2)</f>
        <v>0</v>
      </c>
      <c r="K291" s="146"/>
      <c r="L291" s="30"/>
      <c r="M291" s="147" t="s">
        <v>1</v>
      </c>
      <c r="N291" s="108" t="s">
        <v>41</v>
      </c>
      <c r="P291" s="148">
        <f>O291*H291</f>
        <v>0</v>
      </c>
      <c r="Q291" s="148">
        <v>0</v>
      </c>
      <c r="R291" s="148">
        <f>Q291*H291</f>
        <v>0</v>
      </c>
      <c r="S291" s="148">
        <v>2.1000000000000001E-2</v>
      </c>
      <c r="T291" s="149">
        <f>S291*H291</f>
        <v>0.43890000000000001</v>
      </c>
      <c r="AR291" s="150" t="s">
        <v>223</v>
      </c>
      <c r="AT291" s="150" t="s">
        <v>135</v>
      </c>
      <c r="AU291" s="150" t="s">
        <v>110</v>
      </c>
      <c r="AY291" s="15" t="s">
        <v>133</v>
      </c>
      <c r="BE291" s="151">
        <f>IF(N291="základní",J291,0)</f>
        <v>0</v>
      </c>
      <c r="BF291" s="151">
        <f>IF(N291="snížená",J291,0)</f>
        <v>0</v>
      </c>
      <c r="BG291" s="151">
        <f>IF(N291="zákl. přenesená",J291,0)</f>
        <v>0</v>
      </c>
      <c r="BH291" s="151">
        <f>IF(N291="sníž. přenesená",J291,0)</f>
        <v>0</v>
      </c>
      <c r="BI291" s="151">
        <f>IF(N291="nulová",J291,0)</f>
        <v>0</v>
      </c>
      <c r="BJ291" s="15" t="s">
        <v>110</v>
      </c>
      <c r="BK291" s="151">
        <f>ROUND(I291*H291,2)</f>
        <v>0</v>
      </c>
      <c r="BL291" s="15" t="s">
        <v>223</v>
      </c>
      <c r="BM291" s="150" t="s">
        <v>417</v>
      </c>
    </row>
    <row r="292" spans="2:65" s="12" customFormat="1" ht="10.199999999999999">
      <c r="B292" s="152"/>
      <c r="D292" s="153" t="s">
        <v>141</v>
      </c>
      <c r="E292" s="154" t="s">
        <v>1</v>
      </c>
      <c r="F292" s="155" t="s">
        <v>418</v>
      </c>
      <c r="H292" s="156">
        <v>14</v>
      </c>
      <c r="I292" s="157"/>
      <c r="L292" s="152"/>
      <c r="M292" s="158"/>
      <c r="T292" s="159"/>
      <c r="AT292" s="154" t="s">
        <v>141</v>
      </c>
      <c r="AU292" s="154" t="s">
        <v>110</v>
      </c>
      <c r="AV292" s="12" t="s">
        <v>110</v>
      </c>
      <c r="AW292" s="12" t="s">
        <v>31</v>
      </c>
      <c r="AX292" s="12" t="s">
        <v>75</v>
      </c>
      <c r="AY292" s="154" t="s">
        <v>133</v>
      </c>
    </row>
    <row r="293" spans="2:65" s="12" customFormat="1" ht="10.199999999999999">
      <c r="B293" s="152"/>
      <c r="D293" s="153" t="s">
        <v>141</v>
      </c>
      <c r="E293" s="154" t="s">
        <v>1</v>
      </c>
      <c r="F293" s="155" t="s">
        <v>419</v>
      </c>
      <c r="H293" s="156">
        <v>6.9</v>
      </c>
      <c r="I293" s="157"/>
      <c r="L293" s="152"/>
      <c r="M293" s="158"/>
      <c r="T293" s="159"/>
      <c r="AT293" s="154" t="s">
        <v>141</v>
      </c>
      <c r="AU293" s="154" t="s">
        <v>110</v>
      </c>
      <c r="AV293" s="12" t="s">
        <v>110</v>
      </c>
      <c r="AW293" s="12" t="s">
        <v>31</v>
      </c>
      <c r="AX293" s="12" t="s">
        <v>75</v>
      </c>
      <c r="AY293" s="154" t="s">
        <v>133</v>
      </c>
    </row>
    <row r="294" spans="2:65" s="13" customFormat="1" ht="10.199999999999999">
      <c r="B294" s="160"/>
      <c r="D294" s="153" t="s">
        <v>141</v>
      </c>
      <c r="E294" s="161" t="s">
        <v>1</v>
      </c>
      <c r="F294" s="162" t="s">
        <v>144</v>
      </c>
      <c r="H294" s="163">
        <v>20.9</v>
      </c>
      <c r="I294" s="164"/>
      <c r="L294" s="160"/>
      <c r="M294" s="165"/>
      <c r="T294" s="166"/>
      <c r="AT294" s="161" t="s">
        <v>141</v>
      </c>
      <c r="AU294" s="161" t="s">
        <v>110</v>
      </c>
      <c r="AV294" s="13" t="s">
        <v>139</v>
      </c>
      <c r="AW294" s="13" t="s">
        <v>31</v>
      </c>
      <c r="AX294" s="13" t="s">
        <v>80</v>
      </c>
      <c r="AY294" s="161" t="s">
        <v>133</v>
      </c>
    </row>
    <row r="295" spans="2:65" s="1" customFormat="1" ht="24.15" customHeight="1">
      <c r="B295" s="30"/>
      <c r="C295" s="139" t="s">
        <v>420</v>
      </c>
      <c r="D295" s="139" t="s">
        <v>135</v>
      </c>
      <c r="E295" s="140" t="s">
        <v>421</v>
      </c>
      <c r="F295" s="141" t="s">
        <v>422</v>
      </c>
      <c r="G295" s="142" t="s">
        <v>162</v>
      </c>
      <c r="H295" s="143">
        <v>5.85</v>
      </c>
      <c r="I295" s="144"/>
      <c r="J295" s="145">
        <f>ROUND(I295*H295,2)</f>
        <v>0</v>
      </c>
      <c r="K295" s="146"/>
      <c r="L295" s="30"/>
      <c r="M295" s="147" t="s">
        <v>1</v>
      </c>
      <c r="N295" s="108" t="s">
        <v>41</v>
      </c>
      <c r="P295" s="148">
        <f>O295*H295</f>
        <v>0</v>
      </c>
      <c r="Q295" s="148">
        <v>0</v>
      </c>
      <c r="R295" s="148">
        <f>Q295*H295</f>
        <v>0</v>
      </c>
      <c r="S295" s="148">
        <v>1.174E-2</v>
      </c>
      <c r="T295" s="149">
        <f>S295*H295</f>
        <v>6.8679000000000004E-2</v>
      </c>
      <c r="AR295" s="150" t="s">
        <v>223</v>
      </c>
      <c r="AT295" s="150" t="s">
        <v>135</v>
      </c>
      <c r="AU295" s="150" t="s">
        <v>110</v>
      </c>
      <c r="AY295" s="15" t="s">
        <v>133</v>
      </c>
      <c r="BE295" s="151">
        <f>IF(N295="základní",J295,0)</f>
        <v>0</v>
      </c>
      <c r="BF295" s="151">
        <f>IF(N295="snížená",J295,0)</f>
        <v>0</v>
      </c>
      <c r="BG295" s="151">
        <f>IF(N295="zákl. přenesená",J295,0)</f>
        <v>0</v>
      </c>
      <c r="BH295" s="151">
        <f>IF(N295="sníž. přenesená",J295,0)</f>
        <v>0</v>
      </c>
      <c r="BI295" s="151">
        <f>IF(N295="nulová",J295,0)</f>
        <v>0</v>
      </c>
      <c r="BJ295" s="15" t="s">
        <v>110</v>
      </c>
      <c r="BK295" s="151">
        <f>ROUND(I295*H295,2)</f>
        <v>0</v>
      </c>
      <c r="BL295" s="15" t="s">
        <v>223</v>
      </c>
      <c r="BM295" s="150" t="s">
        <v>423</v>
      </c>
    </row>
    <row r="296" spans="2:65" s="12" customFormat="1" ht="10.199999999999999">
      <c r="B296" s="152"/>
      <c r="D296" s="153" t="s">
        <v>141</v>
      </c>
      <c r="E296" s="154" t="s">
        <v>1</v>
      </c>
      <c r="F296" s="155" t="s">
        <v>424</v>
      </c>
      <c r="H296" s="156">
        <v>3.12</v>
      </c>
      <c r="I296" s="157"/>
      <c r="L296" s="152"/>
      <c r="M296" s="158"/>
      <c r="T296" s="159"/>
      <c r="AT296" s="154" t="s">
        <v>141</v>
      </c>
      <c r="AU296" s="154" t="s">
        <v>110</v>
      </c>
      <c r="AV296" s="12" t="s">
        <v>110</v>
      </c>
      <c r="AW296" s="12" t="s">
        <v>31</v>
      </c>
      <c r="AX296" s="12" t="s">
        <v>75</v>
      </c>
      <c r="AY296" s="154" t="s">
        <v>133</v>
      </c>
    </row>
    <row r="297" spans="2:65" s="12" customFormat="1" ht="10.199999999999999">
      <c r="B297" s="152"/>
      <c r="D297" s="153" t="s">
        <v>141</v>
      </c>
      <c r="E297" s="154" t="s">
        <v>1</v>
      </c>
      <c r="F297" s="155" t="s">
        <v>216</v>
      </c>
      <c r="H297" s="156">
        <v>2.73</v>
      </c>
      <c r="I297" s="157"/>
      <c r="L297" s="152"/>
      <c r="M297" s="158"/>
      <c r="T297" s="159"/>
      <c r="AT297" s="154" t="s">
        <v>141</v>
      </c>
      <c r="AU297" s="154" t="s">
        <v>110</v>
      </c>
      <c r="AV297" s="12" t="s">
        <v>110</v>
      </c>
      <c r="AW297" s="12" t="s">
        <v>31</v>
      </c>
      <c r="AX297" s="12" t="s">
        <v>75</v>
      </c>
      <c r="AY297" s="154" t="s">
        <v>133</v>
      </c>
    </row>
    <row r="298" spans="2:65" s="13" customFormat="1" ht="10.199999999999999">
      <c r="B298" s="160"/>
      <c r="D298" s="153" t="s">
        <v>141</v>
      </c>
      <c r="E298" s="161" t="s">
        <v>1</v>
      </c>
      <c r="F298" s="162" t="s">
        <v>144</v>
      </c>
      <c r="H298" s="163">
        <v>5.85</v>
      </c>
      <c r="I298" s="164"/>
      <c r="L298" s="160"/>
      <c r="M298" s="165"/>
      <c r="T298" s="166"/>
      <c r="AT298" s="161" t="s">
        <v>141</v>
      </c>
      <c r="AU298" s="161" t="s">
        <v>110</v>
      </c>
      <c r="AV298" s="13" t="s">
        <v>139</v>
      </c>
      <c r="AW298" s="13" t="s">
        <v>31</v>
      </c>
      <c r="AX298" s="13" t="s">
        <v>80</v>
      </c>
      <c r="AY298" s="161" t="s">
        <v>133</v>
      </c>
    </row>
    <row r="299" spans="2:65" s="1" customFormat="1" ht="37.799999999999997" customHeight="1">
      <c r="B299" s="30"/>
      <c r="C299" s="139" t="s">
        <v>425</v>
      </c>
      <c r="D299" s="139" t="s">
        <v>135</v>
      </c>
      <c r="E299" s="140" t="s">
        <v>426</v>
      </c>
      <c r="F299" s="141" t="s">
        <v>427</v>
      </c>
      <c r="G299" s="142" t="s">
        <v>162</v>
      </c>
      <c r="H299" s="143">
        <v>5.85</v>
      </c>
      <c r="I299" s="144"/>
      <c r="J299" s="145">
        <f>ROUND(I299*H299,2)</f>
        <v>0</v>
      </c>
      <c r="K299" s="146"/>
      <c r="L299" s="30"/>
      <c r="M299" s="147" t="s">
        <v>1</v>
      </c>
      <c r="N299" s="108" t="s">
        <v>41</v>
      </c>
      <c r="P299" s="148">
        <f>O299*H299</f>
        <v>0</v>
      </c>
      <c r="Q299" s="148">
        <v>7.3999999999999999E-4</v>
      </c>
      <c r="R299" s="148">
        <f>Q299*H299</f>
        <v>4.3289999999999995E-3</v>
      </c>
      <c r="S299" s="148">
        <v>0</v>
      </c>
      <c r="T299" s="149">
        <f>S299*H299</f>
        <v>0</v>
      </c>
      <c r="AR299" s="150" t="s">
        <v>223</v>
      </c>
      <c r="AT299" s="150" t="s">
        <v>135</v>
      </c>
      <c r="AU299" s="150" t="s">
        <v>110</v>
      </c>
      <c r="AY299" s="15" t="s">
        <v>133</v>
      </c>
      <c r="BE299" s="151">
        <f>IF(N299="základní",J299,0)</f>
        <v>0</v>
      </c>
      <c r="BF299" s="151">
        <f>IF(N299="snížená",J299,0)</f>
        <v>0</v>
      </c>
      <c r="BG299" s="151">
        <f>IF(N299="zákl. přenesená",J299,0)</f>
        <v>0</v>
      </c>
      <c r="BH299" s="151">
        <f>IF(N299="sníž. přenesená",J299,0)</f>
        <v>0</v>
      </c>
      <c r="BI299" s="151">
        <f>IF(N299="nulová",J299,0)</f>
        <v>0</v>
      </c>
      <c r="BJ299" s="15" t="s">
        <v>110</v>
      </c>
      <c r="BK299" s="151">
        <f>ROUND(I299*H299,2)</f>
        <v>0</v>
      </c>
      <c r="BL299" s="15" t="s">
        <v>223</v>
      </c>
      <c r="BM299" s="150" t="s">
        <v>428</v>
      </c>
    </row>
    <row r="300" spans="2:65" s="12" customFormat="1" ht="10.199999999999999">
      <c r="B300" s="152"/>
      <c r="D300" s="153" t="s">
        <v>141</v>
      </c>
      <c r="E300" s="154" t="s">
        <v>1</v>
      </c>
      <c r="F300" s="155" t="s">
        <v>215</v>
      </c>
      <c r="H300" s="156">
        <v>3.12</v>
      </c>
      <c r="I300" s="157"/>
      <c r="L300" s="152"/>
      <c r="M300" s="158"/>
      <c r="T300" s="159"/>
      <c r="AT300" s="154" t="s">
        <v>141</v>
      </c>
      <c r="AU300" s="154" t="s">
        <v>110</v>
      </c>
      <c r="AV300" s="12" t="s">
        <v>110</v>
      </c>
      <c r="AW300" s="12" t="s">
        <v>31</v>
      </c>
      <c r="AX300" s="12" t="s">
        <v>75</v>
      </c>
      <c r="AY300" s="154" t="s">
        <v>133</v>
      </c>
    </row>
    <row r="301" spans="2:65" s="12" customFormat="1" ht="10.199999999999999">
      <c r="B301" s="152"/>
      <c r="D301" s="153" t="s">
        <v>141</v>
      </c>
      <c r="E301" s="154" t="s">
        <v>1</v>
      </c>
      <c r="F301" s="155" t="s">
        <v>216</v>
      </c>
      <c r="H301" s="156">
        <v>2.73</v>
      </c>
      <c r="I301" s="157"/>
      <c r="L301" s="152"/>
      <c r="M301" s="158"/>
      <c r="T301" s="159"/>
      <c r="AT301" s="154" t="s">
        <v>141</v>
      </c>
      <c r="AU301" s="154" t="s">
        <v>110</v>
      </c>
      <c r="AV301" s="12" t="s">
        <v>110</v>
      </c>
      <c r="AW301" s="12" t="s">
        <v>31</v>
      </c>
      <c r="AX301" s="12" t="s">
        <v>75</v>
      </c>
      <c r="AY301" s="154" t="s">
        <v>133</v>
      </c>
    </row>
    <row r="302" spans="2:65" s="13" customFormat="1" ht="10.199999999999999">
      <c r="B302" s="160"/>
      <c r="D302" s="153" t="s">
        <v>141</v>
      </c>
      <c r="E302" s="161" t="s">
        <v>1</v>
      </c>
      <c r="F302" s="162" t="s">
        <v>144</v>
      </c>
      <c r="H302" s="163">
        <v>5.85</v>
      </c>
      <c r="I302" s="164"/>
      <c r="L302" s="160"/>
      <c r="M302" s="165"/>
      <c r="T302" s="166"/>
      <c r="AT302" s="161" t="s">
        <v>141</v>
      </c>
      <c r="AU302" s="161" t="s">
        <v>110</v>
      </c>
      <c r="AV302" s="13" t="s">
        <v>139</v>
      </c>
      <c r="AW302" s="13" t="s">
        <v>31</v>
      </c>
      <c r="AX302" s="13" t="s">
        <v>80</v>
      </c>
      <c r="AY302" s="161" t="s">
        <v>133</v>
      </c>
    </row>
    <row r="303" spans="2:65" s="1" customFormat="1" ht="16.5" customHeight="1">
      <c r="B303" s="30"/>
      <c r="C303" s="167" t="s">
        <v>429</v>
      </c>
      <c r="D303" s="167" t="s">
        <v>167</v>
      </c>
      <c r="E303" s="168" t="s">
        <v>430</v>
      </c>
      <c r="F303" s="169" t="s">
        <v>431</v>
      </c>
      <c r="G303" s="170" t="s">
        <v>162</v>
      </c>
      <c r="H303" s="171">
        <v>6.4349999999999996</v>
      </c>
      <c r="I303" s="172"/>
      <c r="J303" s="173">
        <f>ROUND(I303*H303,2)</f>
        <v>0</v>
      </c>
      <c r="K303" s="174"/>
      <c r="L303" s="175"/>
      <c r="M303" s="176" t="s">
        <v>1</v>
      </c>
      <c r="N303" s="177" t="s">
        <v>41</v>
      </c>
      <c r="P303" s="148">
        <f>O303*H303</f>
        <v>0</v>
      </c>
      <c r="Q303" s="148">
        <v>1.1999999999999999E-3</v>
      </c>
      <c r="R303" s="148">
        <f>Q303*H303</f>
        <v>7.7219999999999988E-3</v>
      </c>
      <c r="S303" s="148">
        <v>0</v>
      </c>
      <c r="T303" s="149">
        <f>S303*H303</f>
        <v>0</v>
      </c>
      <c r="AR303" s="150" t="s">
        <v>305</v>
      </c>
      <c r="AT303" s="150" t="s">
        <v>167</v>
      </c>
      <c r="AU303" s="150" t="s">
        <v>110</v>
      </c>
      <c r="AY303" s="15" t="s">
        <v>133</v>
      </c>
      <c r="BE303" s="151">
        <f>IF(N303="základní",J303,0)</f>
        <v>0</v>
      </c>
      <c r="BF303" s="151">
        <f>IF(N303="snížená",J303,0)</f>
        <v>0</v>
      </c>
      <c r="BG303" s="151">
        <f>IF(N303="zákl. přenesená",J303,0)</f>
        <v>0</v>
      </c>
      <c r="BH303" s="151">
        <f>IF(N303="sníž. přenesená",J303,0)</f>
        <v>0</v>
      </c>
      <c r="BI303" s="151">
        <f>IF(N303="nulová",J303,0)</f>
        <v>0</v>
      </c>
      <c r="BJ303" s="15" t="s">
        <v>110</v>
      </c>
      <c r="BK303" s="151">
        <f>ROUND(I303*H303,2)</f>
        <v>0</v>
      </c>
      <c r="BL303" s="15" t="s">
        <v>223</v>
      </c>
      <c r="BM303" s="150" t="s">
        <v>432</v>
      </c>
    </row>
    <row r="304" spans="2:65" s="12" customFormat="1" ht="10.199999999999999">
      <c r="B304" s="152"/>
      <c r="D304" s="153" t="s">
        <v>141</v>
      </c>
      <c r="E304" s="154" t="s">
        <v>1</v>
      </c>
      <c r="F304" s="155" t="s">
        <v>433</v>
      </c>
      <c r="H304" s="156">
        <v>5.85</v>
      </c>
      <c r="I304" s="157"/>
      <c r="L304" s="152"/>
      <c r="M304" s="158"/>
      <c r="T304" s="159"/>
      <c r="AT304" s="154" t="s">
        <v>141</v>
      </c>
      <c r="AU304" s="154" t="s">
        <v>110</v>
      </c>
      <c r="AV304" s="12" t="s">
        <v>110</v>
      </c>
      <c r="AW304" s="12" t="s">
        <v>31</v>
      </c>
      <c r="AX304" s="12" t="s">
        <v>80</v>
      </c>
      <c r="AY304" s="154" t="s">
        <v>133</v>
      </c>
    </row>
    <row r="305" spans="2:65" s="12" customFormat="1" ht="10.199999999999999">
      <c r="B305" s="152"/>
      <c r="D305" s="153" t="s">
        <v>141</v>
      </c>
      <c r="F305" s="155" t="s">
        <v>434</v>
      </c>
      <c r="H305" s="156">
        <v>6.4349999999999996</v>
      </c>
      <c r="I305" s="157"/>
      <c r="L305" s="152"/>
      <c r="M305" s="158"/>
      <c r="T305" s="159"/>
      <c r="AT305" s="154" t="s">
        <v>141</v>
      </c>
      <c r="AU305" s="154" t="s">
        <v>110</v>
      </c>
      <c r="AV305" s="12" t="s">
        <v>110</v>
      </c>
      <c r="AW305" s="12" t="s">
        <v>4</v>
      </c>
      <c r="AX305" s="12" t="s">
        <v>80</v>
      </c>
      <c r="AY305" s="154" t="s">
        <v>133</v>
      </c>
    </row>
    <row r="306" spans="2:65" s="1" customFormat="1" ht="24.15" customHeight="1">
      <c r="B306" s="30"/>
      <c r="C306" s="139" t="s">
        <v>435</v>
      </c>
      <c r="D306" s="139" t="s">
        <v>135</v>
      </c>
      <c r="E306" s="140" t="s">
        <v>436</v>
      </c>
      <c r="F306" s="141" t="s">
        <v>437</v>
      </c>
      <c r="G306" s="142" t="s">
        <v>138</v>
      </c>
      <c r="H306" s="143">
        <v>11.79</v>
      </c>
      <c r="I306" s="144"/>
      <c r="J306" s="145">
        <f>ROUND(I306*H306,2)</f>
        <v>0</v>
      </c>
      <c r="K306" s="146"/>
      <c r="L306" s="30"/>
      <c r="M306" s="147" t="s">
        <v>1</v>
      </c>
      <c r="N306" s="108" t="s">
        <v>41</v>
      </c>
      <c r="P306" s="148">
        <f>O306*H306</f>
        <v>0</v>
      </c>
      <c r="Q306" s="148">
        <v>5.4000000000000003E-3</v>
      </c>
      <c r="R306" s="148">
        <f>Q306*H306</f>
        <v>6.3666E-2</v>
      </c>
      <c r="S306" s="148">
        <v>0</v>
      </c>
      <c r="T306" s="149">
        <f>S306*H306</f>
        <v>0</v>
      </c>
      <c r="AR306" s="150" t="s">
        <v>223</v>
      </c>
      <c r="AT306" s="150" t="s">
        <v>135</v>
      </c>
      <c r="AU306" s="150" t="s">
        <v>110</v>
      </c>
      <c r="AY306" s="15" t="s">
        <v>133</v>
      </c>
      <c r="BE306" s="151">
        <f>IF(N306="základní",J306,0)</f>
        <v>0</v>
      </c>
      <c r="BF306" s="151">
        <f>IF(N306="snížená",J306,0)</f>
        <v>0</v>
      </c>
      <c r="BG306" s="151">
        <f>IF(N306="zákl. přenesená",J306,0)</f>
        <v>0</v>
      </c>
      <c r="BH306" s="151">
        <f>IF(N306="sníž. přenesená",J306,0)</f>
        <v>0</v>
      </c>
      <c r="BI306" s="151">
        <f>IF(N306="nulová",J306,0)</f>
        <v>0</v>
      </c>
      <c r="BJ306" s="15" t="s">
        <v>110</v>
      </c>
      <c r="BK306" s="151">
        <f>ROUND(I306*H306,2)</f>
        <v>0</v>
      </c>
      <c r="BL306" s="15" t="s">
        <v>223</v>
      </c>
      <c r="BM306" s="150" t="s">
        <v>438</v>
      </c>
    </row>
    <row r="307" spans="2:65" s="12" customFormat="1" ht="10.199999999999999">
      <c r="B307" s="152"/>
      <c r="D307" s="153" t="s">
        <v>141</v>
      </c>
      <c r="E307" s="154" t="s">
        <v>1</v>
      </c>
      <c r="F307" s="155" t="s">
        <v>439</v>
      </c>
      <c r="H307" s="156">
        <v>6.21</v>
      </c>
      <c r="I307" s="157"/>
      <c r="L307" s="152"/>
      <c r="M307" s="158"/>
      <c r="T307" s="159"/>
      <c r="AT307" s="154" t="s">
        <v>141</v>
      </c>
      <c r="AU307" s="154" t="s">
        <v>110</v>
      </c>
      <c r="AV307" s="12" t="s">
        <v>110</v>
      </c>
      <c r="AW307" s="12" t="s">
        <v>31</v>
      </c>
      <c r="AX307" s="12" t="s">
        <v>75</v>
      </c>
      <c r="AY307" s="154" t="s">
        <v>133</v>
      </c>
    </row>
    <row r="308" spans="2:65" s="12" customFormat="1" ht="10.199999999999999">
      <c r="B308" s="152"/>
      <c r="D308" s="153" t="s">
        <v>141</v>
      </c>
      <c r="E308" s="154" t="s">
        <v>1</v>
      </c>
      <c r="F308" s="155" t="s">
        <v>440</v>
      </c>
      <c r="H308" s="156">
        <v>5.58</v>
      </c>
      <c r="I308" s="157"/>
      <c r="L308" s="152"/>
      <c r="M308" s="158"/>
      <c r="T308" s="159"/>
      <c r="AT308" s="154" t="s">
        <v>141</v>
      </c>
      <c r="AU308" s="154" t="s">
        <v>110</v>
      </c>
      <c r="AV308" s="12" t="s">
        <v>110</v>
      </c>
      <c r="AW308" s="12" t="s">
        <v>31</v>
      </c>
      <c r="AX308" s="12" t="s">
        <v>75</v>
      </c>
      <c r="AY308" s="154" t="s">
        <v>133</v>
      </c>
    </row>
    <row r="309" spans="2:65" s="13" customFormat="1" ht="10.199999999999999">
      <c r="B309" s="160"/>
      <c r="D309" s="153" t="s">
        <v>141</v>
      </c>
      <c r="E309" s="161" t="s">
        <v>1</v>
      </c>
      <c r="F309" s="162" t="s">
        <v>144</v>
      </c>
      <c r="H309" s="163">
        <v>11.79</v>
      </c>
      <c r="I309" s="164"/>
      <c r="L309" s="160"/>
      <c r="M309" s="165"/>
      <c r="T309" s="166"/>
      <c r="AT309" s="161" t="s">
        <v>141</v>
      </c>
      <c r="AU309" s="161" t="s">
        <v>110</v>
      </c>
      <c r="AV309" s="13" t="s">
        <v>139</v>
      </c>
      <c r="AW309" s="13" t="s">
        <v>31</v>
      </c>
      <c r="AX309" s="13" t="s">
        <v>80</v>
      </c>
      <c r="AY309" s="161" t="s">
        <v>133</v>
      </c>
    </row>
    <row r="310" spans="2:65" s="1" customFormat="1" ht="24.15" customHeight="1">
      <c r="B310" s="30"/>
      <c r="C310" s="167" t="s">
        <v>441</v>
      </c>
      <c r="D310" s="167" t="s">
        <v>167</v>
      </c>
      <c r="E310" s="168" t="s">
        <v>442</v>
      </c>
      <c r="F310" s="169" t="s">
        <v>443</v>
      </c>
      <c r="G310" s="170" t="s">
        <v>138</v>
      </c>
      <c r="H310" s="171">
        <v>12.968999999999999</v>
      </c>
      <c r="I310" s="172"/>
      <c r="J310" s="173">
        <f>ROUND(I310*H310,2)</f>
        <v>0</v>
      </c>
      <c r="K310" s="174"/>
      <c r="L310" s="175"/>
      <c r="M310" s="176" t="s">
        <v>1</v>
      </c>
      <c r="N310" s="177" t="s">
        <v>41</v>
      </c>
      <c r="P310" s="148">
        <f>O310*H310</f>
        <v>0</v>
      </c>
      <c r="Q310" s="148">
        <v>7.0000000000000007E-2</v>
      </c>
      <c r="R310" s="148">
        <f>Q310*H310</f>
        <v>0.90783000000000003</v>
      </c>
      <c r="S310" s="148">
        <v>0</v>
      </c>
      <c r="T310" s="149">
        <f>S310*H310</f>
        <v>0</v>
      </c>
      <c r="AR310" s="150" t="s">
        <v>305</v>
      </c>
      <c r="AT310" s="150" t="s">
        <v>167</v>
      </c>
      <c r="AU310" s="150" t="s">
        <v>110</v>
      </c>
      <c r="AY310" s="15" t="s">
        <v>133</v>
      </c>
      <c r="BE310" s="151">
        <f>IF(N310="základní",J310,0)</f>
        <v>0</v>
      </c>
      <c r="BF310" s="151">
        <f>IF(N310="snížená",J310,0)</f>
        <v>0</v>
      </c>
      <c r="BG310" s="151">
        <f>IF(N310="zákl. přenesená",J310,0)</f>
        <v>0</v>
      </c>
      <c r="BH310" s="151">
        <f>IF(N310="sníž. přenesená",J310,0)</f>
        <v>0</v>
      </c>
      <c r="BI310" s="151">
        <f>IF(N310="nulová",J310,0)</f>
        <v>0</v>
      </c>
      <c r="BJ310" s="15" t="s">
        <v>110</v>
      </c>
      <c r="BK310" s="151">
        <f>ROUND(I310*H310,2)</f>
        <v>0</v>
      </c>
      <c r="BL310" s="15" t="s">
        <v>223</v>
      </c>
      <c r="BM310" s="150" t="s">
        <v>444</v>
      </c>
    </row>
    <row r="311" spans="2:65" s="12" customFormat="1" ht="10.199999999999999">
      <c r="B311" s="152"/>
      <c r="D311" s="153" t="s">
        <v>141</v>
      </c>
      <c r="F311" s="155" t="s">
        <v>445</v>
      </c>
      <c r="H311" s="156">
        <v>12.968999999999999</v>
      </c>
      <c r="I311" s="157"/>
      <c r="L311" s="152"/>
      <c r="M311" s="158"/>
      <c r="T311" s="159"/>
      <c r="AT311" s="154" t="s">
        <v>141</v>
      </c>
      <c r="AU311" s="154" t="s">
        <v>110</v>
      </c>
      <c r="AV311" s="12" t="s">
        <v>110</v>
      </c>
      <c r="AW311" s="12" t="s">
        <v>4</v>
      </c>
      <c r="AX311" s="12" t="s">
        <v>80</v>
      </c>
      <c r="AY311" s="154" t="s">
        <v>133</v>
      </c>
    </row>
    <row r="312" spans="2:65" s="1" customFormat="1" ht="24.15" customHeight="1">
      <c r="B312" s="30"/>
      <c r="C312" s="139" t="s">
        <v>446</v>
      </c>
      <c r="D312" s="139" t="s">
        <v>135</v>
      </c>
      <c r="E312" s="140" t="s">
        <v>447</v>
      </c>
      <c r="F312" s="141" t="s">
        <v>448</v>
      </c>
      <c r="G312" s="142" t="s">
        <v>138</v>
      </c>
      <c r="H312" s="143">
        <v>10.242000000000001</v>
      </c>
      <c r="I312" s="144"/>
      <c r="J312" s="145">
        <f>ROUND(I312*H312,2)</f>
        <v>0</v>
      </c>
      <c r="K312" s="146"/>
      <c r="L312" s="30"/>
      <c r="M312" s="147" t="s">
        <v>1</v>
      </c>
      <c r="N312" s="108" t="s">
        <v>41</v>
      </c>
      <c r="P312" s="148">
        <f>O312*H312</f>
        <v>0</v>
      </c>
      <c r="Q312" s="148">
        <v>0</v>
      </c>
      <c r="R312" s="148">
        <f>Q312*H312</f>
        <v>0</v>
      </c>
      <c r="S312" s="148">
        <v>0</v>
      </c>
      <c r="T312" s="149">
        <f>S312*H312</f>
        <v>0</v>
      </c>
      <c r="AR312" s="150" t="s">
        <v>223</v>
      </c>
      <c r="AT312" s="150" t="s">
        <v>135</v>
      </c>
      <c r="AU312" s="150" t="s">
        <v>110</v>
      </c>
      <c r="AY312" s="15" t="s">
        <v>133</v>
      </c>
      <c r="BE312" s="151">
        <f>IF(N312="základní",J312,0)</f>
        <v>0</v>
      </c>
      <c r="BF312" s="151">
        <f>IF(N312="snížená",J312,0)</f>
        <v>0</v>
      </c>
      <c r="BG312" s="151">
        <f>IF(N312="zákl. přenesená",J312,0)</f>
        <v>0</v>
      </c>
      <c r="BH312" s="151">
        <f>IF(N312="sníž. přenesená",J312,0)</f>
        <v>0</v>
      </c>
      <c r="BI312" s="151">
        <f>IF(N312="nulová",J312,0)</f>
        <v>0</v>
      </c>
      <c r="BJ312" s="15" t="s">
        <v>110</v>
      </c>
      <c r="BK312" s="151">
        <f>ROUND(I312*H312,2)</f>
        <v>0</v>
      </c>
      <c r="BL312" s="15" t="s">
        <v>223</v>
      </c>
      <c r="BM312" s="150" t="s">
        <v>449</v>
      </c>
    </row>
    <row r="313" spans="2:65" s="1" customFormat="1" ht="24.15" customHeight="1">
      <c r="B313" s="30"/>
      <c r="C313" s="139" t="s">
        <v>450</v>
      </c>
      <c r="D313" s="139" t="s">
        <v>135</v>
      </c>
      <c r="E313" s="140" t="s">
        <v>451</v>
      </c>
      <c r="F313" s="141" t="s">
        <v>452</v>
      </c>
      <c r="G313" s="142" t="s">
        <v>138</v>
      </c>
      <c r="H313" s="143">
        <v>11.388999999999999</v>
      </c>
      <c r="I313" s="144"/>
      <c r="J313" s="145">
        <f>ROUND(I313*H313,2)</f>
        <v>0</v>
      </c>
      <c r="K313" s="146"/>
      <c r="L313" s="30"/>
      <c r="M313" s="147" t="s">
        <v>1</v>
      </c>
      <c r="N313" s="108" t="s">
        <v>41</v>
      </c>
      <c r="P313" s="148">
        <f>O313*H313</f>
        <v>0</v>
      </c>
      <c r="Q313" s="148">
        <v>0</v>
      </c>
      <c r="R313" s="148">
        <f>Q313*H313</f>
        <v>0</v>
      </c>
      <c r="S313" s="148">
        <v>8.3169999999999994E-2</v>
      </c>
      <c r="T313" s="149">
        <f>S313*H313</f>
        <v>0.94722312999999991</v>
      </c>
      <c r="AR313" s="150" t="s">
        <v>223</v>
      </c>
      <c r="AT313" s="150" t="s">
        <v>135</v>
      </c>
      <c r="AU313" s="150" t="s">
        <v>110</v>
      </c>
      <c r="AY313" s="15" t="s">
        <v>133</v>
      </c>
      <c r="BE313" s="151">
        <f>IF(N313="základní",J313,0)</f>
        <v>0</v>
      </c>
      <c r="BF313" s="151">
        <f>IF(N313="snížená",J313,0)</f>
        <v>0</v>
      </c>
      <c r="BG313" s="151">
        <f>IF(N313="zákl. přenesená",J313,0)</f>
        <v>0</v>
      </c>
      <c r="BH313" s="151">
        <f>IF(N313="sníž. přenesená",J313,0)</f>
        <v>0</v>
      </c>
      <c r="BI313" s="151">
        <f>IF(N313="nulová",J313,0)</f>
        <v>0</v>
      </c>
      <c r="BJ313" s="15" t="s">
        <v>110</v>
      </c>
      <c r="BK313" s="151">
        <f>ROUND(I313*H313,2)</f>
        <v>0</v>
      </c>
      <c r="BL313" s="15" t="s">
        <v>223</v>
      </c>
      <c r="BM313" s="150" t="s">
        <v>453</v>
      </c>
    </row>
    <row r="314" spans="2:65" s="12" customFormat="1" ht="10.199999999999999">
      <c r="B314" s="152"/>
      <c r="D314" s="153" t="s">
        <v>141</v>
      </c>
      <c r="E314" s="154" t="s">
        <v>1</v>
      </c>
      <c r="F314" s="155" t="s">
        <v>454</v>
      </c>
      <c r="H314" s="156">
        <v>6.3710000000000004</v>
      </c>
      <c r="I314" s="157"/>
      <c r="L314" s="152"/>
      <c r="M314" s="158"/>
      <c r="T314" s="159"/>
      <c r="AT314" s="154" t="s">
        <v>141</v>
      </c>
      <c r="AU314" s="154" t="s">
        <v>110</v>
      </c>
      <c r="AV314" s="12" t="s">
        <v>110</v>
      </c>
      <c r="AW314" s="12" t="s">
        <v>31</v>
      </c>
      <c r="AX314" s="12" t="s">
        <v>75</v>
      </c>
      <c r="AY314" s="154" t="s">
        <v>133</v>
      </c>
    </row>
    <row r="315" spans="2:65" s="12" customFormat="1" ht="10.199999999999999">
      <c r="B315" s="152"/>
      <c r="D315" s="153" t="s">
        <v>141</v>
      </c>
      <c r="E315" s="154" t="s">
        <v>1</v>
      </c>
      <c r="F315" s="155" t="s">
        <v>455</v>
      </c>
      <c r="H315" s="156">
        <v>5.0179999999999998</v>
      </c>
      <c r="I315" s="157"/>
      <c r="L315" s="152"/>
      <c r="M315" s="158"/>
      <c r="T315" s="159"/>
      <c r="AT315" s="154" t="s">
        <v>141</v>
      </c>
      <c r="AU315" s="154" t="s">
        <v>110</v>
      </c>
      <c r="AV315" s="12" t="s">
        <v>110</v>
      </c>
      <c r="AW315" s="12" t="s">
        <v>31</v>
      </c>
      <c r="AX315" s="12" t="s">
        <v>75</v>
      </c>
      <c r="AY315" s="154" t="s">
        <v>133</v>
      </c>
    </row>
    <row r="316" spans="2:65" s="13" customFormat="1" ht="10.199999999999999">
      <c r="B316" s="160"/>
      <c r="D316" s="153" t="s">
        <v>141</v>
      </c>
      <c r="E316" s="161" t="s">
        <v>1</v>
      </c>
      <c r="F316" s="162" t="s">
        <v>144</v>
      </c>
      <c r="H316" s="163">
        <v>11.388999999999999</v>
      </c>
      <c r="I316" s="164"/>
      <c r="L316" s="160"/>
      <c r="M316" s="165"/>
      <c r="T316" s="166"/>
      <c r="AT316" s="161" t="s">
        <v>141</v>
      </c>
      <c r="AU316" s="161" t="s">
        <v>110</v>
      </c>
      <c r="AV316" s="13" t="s">
        <v>139</v>
      </c>
      <c r="AW316" s="13" t="s">
        <v>31</v>
      </c>
      <c r="AX316" s="13" t="s">
        <v>80</v>
      </c>
      <c r="AY316" s="161" t="s">
        <v>133</v>
      </c>
    </row>
    <row r="317" spans="2:65" s="1" customFormat="1" ht="24.15" customHeight="1">
      <c r="B317" s="30"/>
      <c r="C317" s="139" t="s">
        <v>456</v>
      </c>
      <c r="D317" s="139" t="s">
        <v>135</v>
      </c>
      <c r="E317" s="140" t="s">
        <v>457</v>
      </c>
      <c r="F317" s="141" t="s">
        <v>458</v>
      </c>
      <c r="G317" s="142" t="s">
        <v>284</v>
      </c>
      <c r="H317" s="143">
        <v>0.98399999999999999</v>
      </c>
      <c r="I317" s="144"/>
      <c r="J317" s="145">
        <f>ROUND(I317*H317,2)</f>
        <v>0</v>
      </c>
      <c r="K317" s="146"/>
      <c r="L317" s="30"/>
      <c r="M317" s="147" t="s">
        <v>1</v>
      </c>
      <c r="N317" s="108" t="s">
        <v>41</v>
      </c>
      <c r="P317" s="148">
        <f>O317*H317</f>
        <v>0</v>
      </c>
      <c r="Q317" s="148">
        <v>0</v>
      </c>
      <c r="R317" s="148">
        <f>Q317*H317</f>
        <v>0</v>
      </c>
      <c r="S317" s="148">
        <v>0</v>
      </c>
      <c r="T317" s="149">
        <f>S317*H317</f>
        <v>0</v>
      </c>
      <c r="AR317" s="150" t="s">
        <v>223</v>
      </c>
      <c r="AT317" s="150" t="s">
        <v>135</v>
      </c>
      <c r="AU317" s="150" t="s">
        <v>110</v>
      </c>
      <c r="AY317" s="15" t="s">
        <v>133</v>
      </c>
      <c r="BE317" s="151">
        <f>IF(N317="základní",J317,0)</f>
        <v>0</v>
      </c>
      <c r="BF317" s="151">
        <f>IF(N317="snížená",J317,0)</f>
        <v>0</v>
      </c>
      <c r="BG317" s="151">
        <f>IF(N317="zákl. přenesená",J317,0)</f>
        <v>0</v>
      </c>
      <c r="BH317" s="151">
        <f>IF(N317="sníž. přenesená",J317,0)</f>
        <v>0</v>
      </c>
      <c r="BI317" s="151">
        <f>IF(N317="nulová",J317,0)</f>
        <v>0</v>
      </c>
      <c r="BJ317" s="15" t="s">
        <v>110</v>
      </c>
      <c r="BK317" s="151">
        <f>ROUND(I317*H317,2)</f>
        <v>0</v>
      </c>
      <c r="BL317" s="15" t="s">
        <v>223</v>
      </c>
      <c r="BM317" s="150" t="s">
        <v>459</v>
      </c>
    </row>
    <row r="318" spans="2:65" s="1" customFormat="1" ht="24.15" customHeight="1">
      <c r="B318" s="30"/>
      <c r="C318" s="139" t="s">
        <v>460</v>
      </c>
      <c r="D318" s="139" t="s">
        <v>135</v>
      </c>
      <c r="E318" s="140" t="s">
        <v>461</v>
      </c>
      <c r="F318" s="141" t="s">
        <v>462</v>
      </c>
      <c r="G318" s="142" t="s">
        <v>284</v>
      </c>
      <c r="H318" s="143">
        <v>0.98399999999999999</v>
      </c>
      <c r="I318" s="144"/>
      <c r="J318" s="145">
        <f>ROUND(I318*H318,2)</f>
        <v>0</v>
      </c>
      <c r="K318" s="146"/>
      <c r="L318" s="30"/>
      <c r="M318" s="147" t="s">
        <v>1</v>
      </c>
      <c r="N318" s="108" t="s">
        <v>41</v>
      </c>
      <c r="P318" s="148">
        <f>O318*H318</f>
        <v>0</v>
      </c>
      <c r="Q318" s="148">
        <v>0</v>
      </c>
      <c r="R318" s="148">
        <f>Q318*H318</f>
        <v>0</v>
      </c>
      <c r="S318" s="148">
        <v>0</v>
      </c>
      <c r="T318" s="149">
        <f>S318*H318</f>
        <v>0</v>
      </c>
      <c r="AR318" s="150" t="s">
        <v>223</v>
      </c>
      <c r="AT318" s="150" t="s">
        <v>135</v>
      </c>
      <c r="AU318" s="150" t="s">
        <v>110</v>
      </c>
      <c r="AY318" s="15" t="s">
        <v>133</v>
      </c>
      <c r="BE318" s="151">
        <f>IF(N318="základní",J318,0)</f>
        <v>0</v>
      </c>
      <c r="BF318" s="151">
        <f>IF(N318="snížená",J318,0)</f>
        <v>0</v>
      </c>
      <c r="BG318" s="151">
        <f>IF(N318="zákl. přenesená",J318,0)</f>
        <v>0</v>
      </c>
      <c r="BH318" s="151">
        <f>IF(N318="sníž. přenesená",J318,0)</f>
        <v>0</v>
      </c>
      <c r="BI318" s="151">
        <f>IF(N318="nulová",J318,0)</f>
        <v>0</v>
      </c>
      <c r="BJ318" s="15" t="s">
        <v>110</v>
      </c>
      <c r="BK318" s="151">
        <f>ROUND(I318*H318,2)</f>
        <v>0</v>
      </c>
      <c r="BL318" s="15" t="s">
        <v>223</v>
      </c>
      <c r="BM318" s="150" t="s">
        <v>463</v>
      </c>
    </row>
    <row r="319" spans="2:65" s="1" customFormat="1" ht="24.15" customHeight="1">
      <c r="B319" s="30"/>
      <c r="C319" s="139" t="s">
        <v>464</v>
      </c>
      <c r="D319" s="139" t="s">
        <v>135</v>
      </c>
      <c r="E319" s="140" t="s">
        <v>465</v>
      </c>
      <c r="F319" s="141" t="s">
        <v>466</v>
      </c>
      <c r="G319" s="142" t="s">
        <v>284</v>
      </c>
      <c r="H319" s="143">
        <v>7.7039999999999997</v>
      </c>
      <c r="I319" s="144"/>
      <c r="J319" s="145">
        <f>ROUND(I319*H319,2)</f>
        <v>0</v>
      </c>
      <c r="K319" s="146"/>
      <c r="L319" s="30"/>
      <c r="M319" s="147" t="s">
        <v>1</v>
      </c>
      <c r="N319" s="108" t="s">
        <v>41</v>
      </c>
      <c r="P319" s="148">
        <f>O319*H319</f>
        <v>0</v>
      </c>
      <c r="Q319" s="148">
        <v>0</v>
      </c>
      <c r="R319" s="148">
        <f>Q319*H319</f>
        <v>0</v>
      </c>
      <c r="S319" s="148">
        <v>0</v>
      </c>
      <c r="T319" s="149">
        <f>S319*H319</f>
        <v>0</v>
      </c>
      <c r="AR319" s="150" t="s">
        <v>223</v>
      </c>
      <c r="AT319" s="150" t="s">
        <v>135</v>
      </c>
      <c r="AU319" s="150" t="s">
        <v>110</v>
      </c>
      <c r="AY319" s="15" t="s">
        <v>133</v>
      </c>
      <c r="BE319" s="151">
        <f>IF(N319="základní",J319,0)</f>
        <v>0</v>
      </c>
      <c r="BF319" s="151">
        <f>IF(N319="snížená",J319,0)</f>
        <v>0</v>
      </c>
      <c r="BG319" s="151">
        <f>IF(N319="zákl. přenesená",J319,0)</f>
        <v>0</v>
      </c>
      <c r="BH319" s="151">
        <f>IF(N319="sníž. přenesená",J319,0)</f>
        <v>0</v>
      </c>
      <c r="BI319" s="151">
        <f>IF(N319="nulová",J319,0)</f>
        <v>0</v>
      </c>
      <c r="BJ319" s="15" t="s">
        <v>110</v>
      </c>
      <c r="BK319" s="151">
        <f>ROUND(I319*H319,2)</f>
        <v>0</v>
      </c>
      <c r="BL319" s="15" t="s">
        <v>223</v>
      </c>
      <c r="BM319" s="150" t="s">
        <v>467</v>
      </c>
    </row>
    <row r="320" spans="2:65" s="12" customFormat="1" ht="10.199999999999999">
      <c r="B320" s="152"/>
      <c r="D320" s="153" t="s">
        <v>141</v>
      </c>
      <c r="E320" s="154" t="s">
        <v>1</v>
      </c>
      <c r="F320" s="155" t="s">
        <v>468</v>
      </c>
      <c r="H320" s="156">
        <v>7.7039999999999997</v>
      </c>
      <c r="I320" s="157"/>
      <c r="L320" s="152"/>
      <c r="M320" s="158"/>
      <c r="T320" s="159"/>
      <c r="AT320" s="154" t="s">
        <v>141</v>
      </c>
      <c r="AU320" s="154" t="s">
        <v>110</v>
      </c>
      <c r="AV320" s="12" t="s">
        <v>110</v>
      </c>
      <c r="AW320" s="12" t="s">
        <v>31</v>
      </c>
      <c r="AX320" s="12" t="s">
        <v>80</v>
      </c>
      <c r="AY320" s="154" t="s">
        <v>133</v>
      </c>
    </row>
    <row r="321" spans="2:65" s="11" customFormat="1" ht="22.8" customHeight="1">
      <c r="B321" s="127"/>
      <c r="D321" s="128" t="s">
        <v>74</v>
      </c>
      <c r="E321" s="137" t="s">
        <v>469</v>
      </c>
      <c r="F321" s="137" t="s">
        <v>470</v>
      </c>
      <c r="I321" s="130"/>
      <c r="J321" s="138">
        <f>BK321</f>
        <v>0</v>
      </c>
      <c r="L321" s="127"/>
      <c r="M321" s="132"/>
      <c r="P321" s="133">
        <f>SUM(P322:P325)</f>
        <v>0</v>
      </c>
      <c r="R321" s="133">
        <f>SUM(R322:R325)</f>
        <v>1.3974000000000002E-3</v>
      </c>
      <c r="T321" s="134">
        <f>SUM(T322:T325)</f>
        <v>0</v>
      </c>
      <c r="AR321" s="128" t="s">
        <v>110</v>
      </c>
      <c r="AT321" s="135" t="s">
        <v>74</v>
      </c>
      <c r="AU321" s="135" t="s">
        <v>80</v>
      </c>
      <c r="AY321" s="128" t="s">
        <v>133</v>
      </c>
      <c r="BK321" s="136">
        <f>SUM(BK322:BK325)</f>
        <v>0</v>
      </c>
    </row>
    <row r="322" spans="2:65" s="1" customFormat="1" ht="24.15" customHeight="1">
      <c r="B322" s="30"/>
      <c r="C322" s="139" t="s">
        <v>471</v>
      </c>
      <c r="D322" s="139" t="s">
        <v>135</v>
      </c>
      <c r="E322" s="140" t="s">
        <v>472</v>
      </c>
      <c r="F322" s="141" t="s">
        <v>473</v>
      </c>
      <c r="G322" s="142" t="s">
        <v>162</v>
      </c>
      <c r="H322" s="143">
        <v>4.1100000000000003</v>
      </c>
      <c r="I322" s="144"/>
      <c r="J322" s="145">
        <f>ROUND(I322*H322,2)</f>
        <v>0</v>
      </c>
      <c r="K322" s="146"/>
      <c r="L322" s="30"/>
      <c r="M322" s="147" t="s">
        <v>1</v>
      </c>
      <c r="N322" s="108" t="s">
        <v>41</v>
      </c>
      <c r="P322" s="148">
        <f>O322*H322</f>
        <v>0</v>
      </c>
      <c r="Q322" s="148">
        <v>3.4000000000000002E-4</v>
      </c>
      <c r="R322" s="148">
        <f>Q322*H322</f>
        <v>1.3974000000000002E-3</v>
      </c>
      <c r="S322" s="148">
        <v>0</v>
      </c>
      <c r="T322" s="149">
        <f>S322*H322</f>
        <v>0</v>
      </c>
      <c r="AR322" s="150" t="s">
        <v>223</v>
      </c>
      <c r="AT322" s="150" t="s">
        <v>135</v>
      </c>
      <c r="AU322" s="150" t="s">
        <v>110</v>
      </c>
      <c r="AY322" s="15" t="s">
        <v>133</v>
      </c>
      <c r="BE322" s="151">
        <f>IF(N322="základní",J322,0)</f>
        <v>0</v>
      </c>
      <c r="BF322" s="151">
        <f>IF(N322="snížená",J322,0)</f>
        <v>0</v>
      </c>
      <c r="BG322" s="151">
        <f>IF(N322="zákl. přenesená",J322,0)</f>
        <v>0</v>
      </c>
      <c r="BH322" s="151">
        <f>IF(N322="sníž. přenesená",J322,0)</f>
        <v>0</v>
      </c>
      <c r="BI322" s="151">
        <f>IF(N322="nulová",J322,0)</f>
        <v>0</v>
      </c>
      <c r="BJ322" s="15" t="s">
        <v>110</v>
      </c>
      <c r="BK322" s="151">
        <f>ROUND(I322*H322,2)</f>
        <v>0</v>
      </c>
      <c r="BL322" s="15" t="s">
        <v>223</v>
      </c>
      <c r="BM322" s="150" t="s">
        <v>474</v>
      </c>
    </row>
    <row r="323" spans="2:65" s="12" customFormat="1" ht="10.199999999999999">
      <c r="B323" s="152"/>
      <c r="D323" s="153" t="s">
        <v>141</v>
      </c>
      <c r="E323" s="154" t="s">
        <v>1</v>
      </c>
      <c r="F323" s="155" t="s">
        <v>336</v>
      </c>
      <c r="H323" s="156">
        <v>2.76</v>
      </c>
      <c r="I323" s="157"/>
      <c r="L323" s="152"/>
      <c r="M323" s="158"/>
      <c r="T323" s="159"/>
      <c r="AT323" s="154" t="s">
        <v>141</v>
      </c>
      <c r="AU323" s="154" t="s">
        <v>110</v>
      </c>
      <c r="AV323" s="12" t="s">
        <v>110</v>
      </c>
      <c r="AW323" s="12" t="s">
        <v>31</v>
      </c>
      <c r="AX323" s="12" t="s">
        <v>75</v>
      </c>
      <c r="AY323" s="154" t="s">
        <v>133</v>
      </c>
    </row>
    <row r="324" spans="2:65" s="12" customFormat="1" ht="10.199999999999999">
      <c r="B324" s="152"/>
      <c r="D324" s="153" t="s">
        <v>141</v>
      </c>
      <c r="E324" s="154" t="s">
        <v>1</v>
      </c>
      <c r="F324" s="155" t="s">
        <v>337</v>
      </c>
      <c r="H324" s="156">
        <v>1.35</v>
      </c>
      <c r="I324" s="157"/>
      <c r="L324" s="152"/>
      <c r="M324" s="158"/>
      <c r="T324" s="159"/>
      <c r="AT324" s="154" t="s">
        <v>141</v>
      </c>
      <c r="AU324" s="154" t="s">
        <v>110</v>
      </c>
      <c r="AV324" s="12" t="s">
        <v>110</v>
      </c>
      <c r="AW324" s="12" t="s">
        <v>31</v>
      </c>
      <c r="AX324" s="12" t="s">
        <v>75</v>
      </c>
      <c r="AY324" s="154" t="s">
        <v>133</v>
      </c>
    </row>
    <row r="325" spans="2:65" s="13" customFormat="1" ht="10.199999999999999">
      <c r="B325" s="160"/>
      <c r="D325" s="153" t="s">
        <v>141</v>
      </c>
      <c r="E325" s="161" t="s">
        <v>1</v>
      </c>
      <c r="F325" s="162" t="s">
        <v>144</v>
      </c>
      <c r="H325" s="163">
        <v>4.1100000000000003</v>
      </c>
      <c r="I325" s="164"/>
      <c r="L325" s="160"/>
      <c r="M325" s="165"/>
      <c r="T325" s="166"/>
      <c r="AT325" s="161" t="s">
        <v>141</v>
      </c>
      <c r="AU325" s="161" t="s">
        <v>110</v>
      </c>
      <c r="AV325" s="13" t="s">
        <v>139</v>
      </c>
      <c r="AW325" s="13" t="s">
        <v>31</v>
      </c>
      <c r="AX325" s="13" t="s">
        <v>80</v>
      </c>
      <c r="AY325" s="161" t="s">
        <v>133</v>
      </c>
    </row>
    <row r="326" spans="2:65" s="11" customFormat="1" ht="22.8" customHeight="1">
      <c r="B326" s="127"/>
      <c r="D326" s="128" t="s">
        <v>74</v>
      </c>
      <c r="E326" s="137" t="s">
        <v>475</v>
      </c>
      <c r="F326" s="137" t="s">
        <v>476</v>
      </c>
      <c r="I326" s="130"/>
      <c r="J326" s="138">
        <f>BK326</f>
        <v>0</v>
      </c>
      <c r="L326" s="127"/>
      <c r="M326" s="132"/>
      <c r="P326" s="133">
        <f>P327</f>
        <v>0</v>
      </c>
      <c r="R326" s="133">
        <f>R327</f>
        <v>1.7000000000000001E-4</v>
      </c>
      <c r="T326" s="134">
        <f>T327</f>
        <v>0</v>
      </c>
      <c r="AR326" s="128" t="s">
        <v>110</v>
      </c>
      <c r="AT326" s="135" t="s">
        <v>74</v>
      </c>
      <c r="AU326" s="135" t="s">
        <v>80</v>
      </c>
      <c r="AY326" s="128" t="s">
        <v>133</v>
      </c>
      <c r="BK326" s="136">
        <f>BK327</f>
        <v>0</v>
      </c>
    </row>
    <row r="327" spans="2:65" s="1" customFormat="1" ht="24.15" customHeight="1">
      <c r="B327" s="30"/>
      <c r="C327" s="139" t="s">
        <v>477</v>
      </c>
      <c r="D327" s="139" t="s">
        <v>135</v>
      </c>
      <c r="E327" s="140" t="s">
        <v>478</v>
      </c>
      <c r="F327" s="141" t="s">
        <v>479</v>
      </c>
      <c r="G327" s="142" t="s">
        <v>198</v>
      </c>
      <c r="H327" s="143">
        <v>1</v>
      </c>
      <c r="I327" s="144"/>
      <c r="J327" s="145">
        <f>ROUND(I327*H327,2)</f>
        <v>0</v>
      </c>
      <c r="K327" s="146"/>
      <c r="L327" s="30"/>
      <c r="M327" s="147" t="s">
        <v>1</v>
      </c>
      <c r="N327" s="108" t="s">
        <v>41</v>
      </c>
      <c r="P327" s="148">
        <f>O327*H327</f>
        <v>0</v>
      </c>
      <c r="Q327" s="148">
        <v>1.7000000000000001E-4</v>
      </c>
      <c r="R327" s="148">
        <f>Q327*H327</f>
        <v>1.7000000000000001E-4</v>
      </c>
      <c r="S327" s="148">
        <v>0</v>
      </c>
      <c r="T327" s="149">
        <f>S327*H327</f>
        <v>0</v>
      </c>
      <c r="AR327" s="150" t="s">
        <v>223</v>
      </c>
      <c r="AT327" s="150" t="s">
        <v>135</v>
      </c>
      <c r="AU327" s="150" t="s">
        <v>110</v>
      </c>
      <c r="AY327" s="15" t="s">
        <v>133</v>
      </c>
      <c r="BE327" s="151">
        <f>IF(N327="základní",J327,0)</f>
        <v>0</v>
      </c>
      <c r="BF327" s="151">
        <f>IF(N327="snížená",J327,0)</f>
        <v>0</v>
      </c>
      <c r="BG327" s="151">
        <f>IF(N327="zákl. přenesená",J327,0)</f>
        <v>0</v>
      </c>
      <c r="BH327" s="151">
        <f>IF(N327="sníž. přenesená",J327,0)</f>
        <v>0</v>
      </c>
      <c r="BI327" s="151">
        <f>IF(N327="nulová",J327,0)</f>
        <v>0</v>
      </c>
      <c r="BJ327" s="15" t="s">
        <v>110</v>
      </c>
      <c r="BK327" s="151">
        <f>ROUND(I327*H327,2)</f>
        <v>0</v>
      </c>
      <c r="BL327" s="15" t="s">
        <v>223</v>
      </c>
      <c r="BM327" s="150" t="s">
        <v>480</v>
      </c>
    </row>
    <row r="328" spans="2:65" s="11" customFormat="1" ht="25.95" customHeight="1">
      <c r="B328" s="127"/>
      <c r="D328" s="128" t="s">
        <v>74</v>
      </c>
      <c r="E328" s="129" t="s">
        <v>109</v>
      </c>
      <c r="F328" s="129" t="s">
        <v>481</v>
      </c>
      <c r="I328" s="130"/>
      <c r="J328" s="131">
        <f>BK328</f>
        <v>0</v>
      </c>
      <c r="L328" s="127"/>
      <c r="M328" s="132"/>
      <c r="P328" s="133">
        <f>P329</f>
        <v>0</v>
      </c>
      <c r="R328" s="133">
        <f>R329</f>
        <v>0</v>
      </c>
      <c r="T328" s="134">
        <f>T329</f>
        <v>0</v>
      </c>
      <c r="AR328" s="128" t="s">
        <v>166</v>
      </c>
      <c r="AT328" s="135" t="s">
        <v>74</v>
      </c>
      <c r="AU328" s="135" t="s">
        <v>75</v>
      </c>
      <c r="AY328" s="128" t="s">
        <v>133</v>
      </c>
      <c r="BK328" s="136">
        <f>BK329</f>
        <v>0</v>
      </c>
    </row>
    <row r="329" spans="2:65" s="11" customFormat="1" ht="22.8" customHeight="1">
      <c r="B329" s="127"/>
      <c r="D329" s="128" t="s">
        <v>74</v>
      </c>
      <c r="E329" s="137" t="s">
        <v>482</v>
      </c>
      <c r="F329" s="137" t="s">
        <v>108</v>
      </c>
      <c r="I329" s="130"/>
      <c r="J329" s="138">
        <f>BK329</f>
        <v>0</v>
      </c>
      <c r="L329" s="127"/>
      <c r="M329" s="132"/>
      <c r="P329" s="133">
        <f>SUM(P330:P331)</f>
        <v>0</v>
      </c>
      <c r="R329" s="133">
        <f>SUM(R330:R331)</f>
        <v>0</v>
      </c>
      <c r="T329" s="134">
        <f>SUM(T330:T331)</f>
        <v>0</v>
      </c>
      <c r="AR329" s="128" t="s">
        <v>166</v>
      </c>
      <c r="AT329" s="135" t="s">
        <v>74</v>
      </c>
      <c r="AU329" s="135" t="s">
        <v>80</v>
      </c>
      <c r="AY329" s="128" t="s">
        <v>133</v>
      </c>
      <c r="BK329" s="136">
        <f>SUM(BK330:BK331)</f>
        <v>0</v>
      </c>
    </row>
    <row r="330" spans="2:65" s="1" customFormat="1" ht="16.5" customHeight="1">
      <c r="B330" s="30"/>
      <c r="C330" s="139" t="s">
        <v>483</v>
      </c>
      <c r="D330" s="139" t="s">
        <v>135</v>
      </c>
      <c r="E330" s="140" t="s">
        <v>484</v>
      </c>
      <c r="F330" s="141" t="s">
        <v>485</v>
      </c>
      <c r="G330" s="142" t="s">
        <v>198</v>
      </c>
      <c r="H330" s="143">
        <v>1</v>
      </c>
      <c r="I330" s="144"/>
      <c r="J330" s="145">
        <f>ROUND(I330*H330,2)</f>
        <v>0</v>
      </c>
      <c r="K330" s="146"/>
      <c r="L330" s="30"/>
      <c r="M330" s="147" t="s">
        <v>1</v>
      </c>
      <c r="N330" s="108" t="s">
        <v>41</v>
      </c>
      <c r="P330" s="148">
        <f>O330*H330</f>
        <v>0</v>
      </c>
      <c r="Q330" s="148">
        <v>0</v>
      </c>
      <c r="R330" s="148">
        <f>Q330*H330</f>
        <v>0</v>
      </c>
      <c r="S330" s="148">
        <v>0</v>
      </c>
      <c r="T330" s="149">
        <f>S330*H330</f>
        <v>0</v>
      </c>
      <c r="AR330" s="150" t="s">
        <v>486</v>
      </c>
      <c r="AT330" s="150" t="s">
        <v>135</v>
      </c>
      <c r="AU330" s="150" t="s">
        <v>110</v>
      </c>
      <c r="AY330" s="15" t="s">
        <v>133</v>
      </c>
      <c r="BE330" s="151">
        <f>IF(N330="základní",J330,0)</f>
        <v>0</v>
      </c>
      <c r="BF330" s="151">
        <f>IF(N330="snížená",J330,0)</f>
        <v>0</v>
      </c>
      <c r="BG330" s="151">
        <f>IF(N330="zákl. přenesená",J330,0)</f>
        <v>0</v>
      </c>
      <c r="BH330" s="151">
        <f>IF(N330="sníž. přenesená",J330,0)</f>
        <v>0</v>
      </c>
      <c r="BI330" s="151">
        <f>IF(N330="nulová",J330,0)</f>
        <v>0</v>
      </c>
      <c r="BJ330" s="15" t="s">
        <v>110</v>
      </c>
      <c r="BK330" s="151">
        <f>ROUND(I330*H330,2)</f>
        <v>0</v>
      </c>
      <c r="BL330" s="15" t="s">
        <v>486</v>
      </c>
      <c r="BM330" s="150" t="s">
        <v>487</v>
      </c>
    </row>
    <row r="331" spans="2:65" s="1" customFormat="1" ht="16.5" customHeight="1">
      <c r="B331" s="30"/>
      <c r="C331" s="139" t="s">
        <v>488</v>
      </c>
      <c r="D331" s="139" t="s">
        <v>135</v>
      </c>
      <c r="E331" s="140" t="s">
        <v>489</v>
      </c>
      <c r="F331" s="141" t="s">
        <v>490</v>
      </c>
      <c r="G331" s="142" t="s">
        <v>198</v>
      </c>
      <c r="H331" s="143">
        <v>1</v>
      </c>
      <c r="I331" s="144"/>
      <c r="J331" s="145">
        <f>ROUND(I331*H331,2)</f>
        <v>0</v>
      </c>
      <c r="K331" s="146"/>
      <c r="L331" s="30"/>
      <c r="M331" s="178" t="s">
        <v>1</v>
      </c>
      <c r="N331" s="179" t="s">
        <v>41</v>
      </c>
      <c r="O331" s="180"/>
      <c r="P331" s="181">
        <f>O331*H331</f>
        <v>0</v>
      </c>
      <c r="Q331" s="181">
        <v>0</v>
      </c>
      <c r="R331" s="181">
        <f>Q331*H331</f>
        <v>0</v>
      </c>
      <c r="S331" s="181">
        <v>0</v>
      </c>
      <c r="T331" s="182">
        <f>S331*H331</f>
        <v>0</v>
      </c>
      <c r="AR331" s="150" t="s">
        <v>486</v>
      </c>
      <c r="AT331" s="150" t="s">
        <v>135</v>
      </c>
      <c r="AU331" s="150" t="s">
        <v>110</v>
      </c>
      <c r="AY331" s="15" t="s">
        <v>133</v>
      </c>
      <c r="BE331" s="151">
        <f>IF(N331="základní",J331,0)</f>
        <v>0</v>
      </c>
      <c r="BF331" s="151">
        <f>IF(N331="snížená",J331,0)</f>
        <v>0</v>
      </c>
      <c r="BG331" s="151">
        <f>IF(N331="zákl. přenesená",J331,0)</f>
        <v>0</v>
      </c>
      <c r="BH331" s="151">
        <f>IF(N331="sníž. přenesená",J331,0)</f>
        <v>0</v>
      </c>
      <c r="BI331" s="151">
        <f>IF(N331="nulová",J331,0)</f>
        <v>0</v>
      </c>
      <c r="BJ331" s="15" t="s">
        <v>110</v>
      </c>
      <c r="BK331" s="151">
        <f>ROUND(I331*H331,2)</f>
        <v>0</v>
      </c>
      <c r="BL331" s="15" t="s">
        <v>486</v>
      </c>
      <c r="BM331" s="150" t="s">
        <v>491</v>
      </c>
    </row>
    <row r="332" spans="2:65" s="1" customFormat="1" ht="6.9" customHeight="1">
      <c r="B332" s="42"/>
      <c r="C332" s="43"/>
      <c r="D332" s="43"/>
      <c r="E332" s="43"/>
      <c r="F332" s="43"/>
      <c r="G332" s="43"/>
      <c r="H332" s="43"/>
      <c r="I332" s="43"/>
      <c r="J332" s="43"/>
      <c r="K332" s="43"/>
      <c r="L332" s="30"/>
    </row>
  </sheetData>
  <sheetProtection algorithmName="SHA-512" hashValue="iK5UQ2zlQvjjEsSlNnvH97jVG02OWS9jRPjj7RbIL0GJ7COrKP6nRLhGU+ivdzuInkppYigYN1PV42AngLwyMA==" saltValue="21uObxbdbWyhv0ARmy07jT2hdCFHEC3tJEAqIUyougxu8lGlbHYYCA9OQL/I7UkQuIXZlBEOmSAqHMKtiqqrIw==" spinCount="100000" sheet="1" objects="1" scenarios="1" formatColumns="0" formatRows="0" autoFilter="0"/>
  <autoFilter ref="C138:K331" xr:uid="{00000000-0009-0000-0000-000001000000}"/>
  <mergeCells count="11">
    <mergeCell ref="L2:V2"/>
    <mergeCell ref="D116:F116"/>
    <mergeCell ref="D117:F117"/>
    <mergeCell ref="D118:F118"/>
    <mergeCell ref="D119:F119"/>
    <mergeCell ref="E131:H131"/>
    <mergeCell ref="E7:H7"/>
    <mergeCell ref="E16:H16"/>
    <mergeCell ref="E25:H25"/>
    <mergeCell ref="E85:H85"/>
    <mergeCell ref="D115:F11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037 - Oprava vnějšího sch...</vt:lpstr>
      <vt:lpstr>'037 - Oprava vnějšího sch...'!Názvy_tisku</vt:lpstr>
      <vt:lpstr>'Rekapitulace stavby'!Názvy_tisku</vt:lpstr>
      <vt:lpstr>'037 - Oprava vnějšího sch...'!Oblast_tisku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Barvík Svatopluk</dc:creator>
  <cp:lastModifiedBy>SBD Havířov</cp:lastModifiedBy>
  <cp:lastPrinted>2025-02-27T08:09:16Z</cp:lastPrinted>
  <dcterms:created xsi:type="dcterms:W3CDTF">2025-02-27T08:05:56Z</dcterms:created>
  <dcterms:modified xsi:type="dcterms:W3CDTF">2025-02-27T08:09:25Z</dcterms:modified>
</cp:coreProperties>
</file>