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T:\BUDOVY\Nákupní 13,15\vykoupený byt Nákupní 13\"/>
    </mc:Choice>
  </mc:AlternateContent>
  <xr:revisionPtr revIDLastSave="0" documentId="13_ncr:1_{5EA3A947-3D88-4B3D-B3DB-AF1B05F8AC67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Rekapitulace stavby" sheetId="1" state="veryHidden" r:id="rId1"/>
    <sheet name="053 - Rekonstrukce bytu č..." sheetId="2" r:id="rId2"/>
  </sheets>
  <definedNames>
    <definedName name="_xlnm._FilterDatabase" localSheetId="1" hidden="1">'053 - Rekonstrukce bytu č...'!$C$137:$K$433</definedName>
    <definedName name="_xlnm.Print_Titles" localSheetId="1">'053 - Rekonstrukce bytu č...'!$137:$137</definedName>
    <definedName name="_xlnm.Print_Titles" localSheetId="0">'Rekapitulace stavby'!$92:$92</definedName>
    <definedName name="_xlnm.Print_Area" localSheetId="1">'053 - Rekonstrukce bytu č...'!$C$4:$J$76,'053 - Rekonstrukce bytu č...'!$C$82:$J$121,'053 - Rekonstrukce bytu č...'!$C$127:$J$433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432" i="2"/>
  <c r="BH432" i="2"/>
  <c r="BG432" i="2"/>
  <c r="BE432" i="2"/>
  <c r="T432" i="2"/>
  <c r="R432" i="2"/>
  <c r="P432" i="2"/>
  <c r="BI410" i="2"/>
  <c r="BH410" i="2"/>
  <c r="BG410" i="2"/>
  <c r="BE410" i="2"/>
  <c r="T410" i="2"/>
  <c r="R410" i="2"/>
  <c r="P410" i="2"/>
  <c r="BI405" i="2"/>
  <c r="BH405" i="2"/>
  <c r="BG405" i="2"/>
  <c r="BE405" i="2"/>
  <c r="T405" i="2"/>
  <c r="R405" i="2"/>
  <c r="P405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3" i="2"/>
  <c r="BH393" i="2"/>
  <c r="BG393" i="2"/>
  <c r="BE393" i="2"/>
  <c r="T393" i="2"/>
  <c r="R393" i="2"/>
  <c r="P393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57" i="2"/>
  <c r="BH357" i="2"/>
  <c r="BG357" i="2"/>
  <c r="BE357" i="2"/>
  <c r="T357" i="2"/>
  <c r="R357" i="2"/>
  <c r="P357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39" i="2"/>
  <c r="BH339" i="2"/>
  <c r="BG339" i="2"/>
  <c r="BE339" i="2"/>
  <c r="T339" i="2"/>
  <c r="R339" i="2"/>
  <c r="P339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4" i="2"/>
  <c r="BH324" i="2"/>
  <c r="BG324" i="2"/>
  <c r="BE324" i="2"/>
  <c r="T324" i="2"/>
  <c r="R324" i="2"/>
  <c r="P324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T266" i="2" s="1"/>
  <c r="R267" i="2"/>
  <c r="R266" i="2" s="1"/>
  <c r="P267" i="2"/>
  <c r="P266" i="2" s="1"/>
  <c r="BI265" i="2"/>
  <c r="BH265" i="2"/>
  <c r="BG265" i="2"/>
  <c r="BE265" i="2"/>
  <c r="T265" i="2"/>
  <c r="T264" i="2" s="1"/>
  <c r="R265" i="2"/>
  <c r="R264" i="2" s="1"/>
  <c r="P265" i="2"/>
  <c r="P264" i="2" s="1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68" i="2"/>
  <c r="BH168" i="2"/>
  <c r="BG168" i="2"/>
  <c r="BE168" i="2"/>
  <c r="T168" i="2"/>
  <c r="R168" i="2"/>
  <c r="P168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J135" i="2"/>
  <c r="F134" i="2"/>
  <c r="F132" i="2"/>
  <c r="E130" i="2"/>
  <c r="J90" i="2"/>
  <c r="F89" i="2"/>
  <c r="F87" i="2"/>
  <c r="E85" i="2"/>
  <c r="J19" i="2"/>
  <c r="E19" i="2"/>
  <c r="J134" i="2" s="1"/>
  <c r="J18" i="2"/>
  <c r="J16" i="2"/>
  <c r="E16" i="2"/>
  <c r="F135" i="2" s="1"/>
  <c r="J15" i="2"/>
  <c r="J10" i="2"/>
  <c r="J132" i="2" s="1"/>
  <c r="L90" i="1"/>
  <c r="AM90" i="1"/>
  <c r="AM89" i="1"/>
  <c r="L89" i="1"/>
  <c r="AM87" i="1"/>
  <c r="L87" i="1"/>
  <c r="L85" i="1"/>
  <c r="L84" i="1"/>
  <c r="J402" i="2"/>
  <c r="BK395" i="2"/>
  <c r="BK389" i="2"/>
  <c r="BK386" i="2"/>
  <c r="BK381" i="2"/>
  <c r="J377" i="2"/>
  <c r="J373" i="2"/>
  <c r="BK365" i="2"/>
  <c r="BK347" i="2"/>
  <c r="J344" i="2"/>
  <c r="BK333" i="2"/>
  <c r="J330" i="2"/>
  <c r="BK324" i="2"/>
  <c r="J314" i="2"/>
  <c r="BK310" i="2"/>
  <c r="BK308" i="2"/>
  <c r="J306" i="2"/>
  <c r="BK303" i="2"/>
  <c r="J301" i="2"/>
  <c r="BK296" i="2"/>
  <c r="BK293" i="2"/>
  <c r="J288" i="2"/>
  <c r="BK281" i="2"/>
  <c r="J276" i="2"/>
  <c r="J271" i="2"/>
  <c r="BK265" i="2"/>
  <c r="J261" i="2"/>
  <c r="BK255" i="2"/>
  <c r="J252" i="2"/>
  <c r="J248" i="2"/>
  <c r="J244" i="2"/>
  <c r="BK238" i="2"/>
  <c r="BK233" i="2"/>
  <c r="J229" i="2"/>
  <c r="J224" i="2"/>
  <c r="J220" i="2"/>
  <c r="BK215" i="2"/>
  <c r="BK210" i="2"/>
  <c r="J201" i="2"/>
  <c r="BK192" i="2"/>
  <c r="J186" i="2"/>
  <c r="BK151" i="2"/>
  <c r="J401" i="2"/>
  <c r="J393" i="2"/>
  <c r="J388" i="2"/>
  <c r="BK383" i="2"/>
  <c r="J379" i="2"/>
  <c r="BK373" i="2"/>
  <c r="J366" i="2"/>
  <c r="BK357" i="2"/>
  <c r="J347" i="2"/>
  <c r="J343" i="2"/>
  <c r="J333" i="2"/>
  <c r="BK328" i="2"/>
  <c r="J321" i="2"/>
  <c r="BK319" i="2"/>
  <c r="BK317" i="2"/>
  <c r="BK312" i="2"/>
  <c r="BK309" i="2"/>
  <c r="J307" i="2"/>
  <c r="BK304" i="2"/>
  <c r="J302" i="2"/>
  <c r="BK299" i="2"/>
  <c r="BK295" i="2"/>
  <c r="BK290" i="2"/>
  <c r="BK283" i="2"/>
  <c r="J278" i="2"/>
  <c r="BK272" i="2"/>
  <c r="J269" i="2"/>
  <c r="J263" i="2"/>
  <c r="BK258" i="2"/>
  <c r="J254" i="2"/>
  <c r="BK248" i="2"/>
  <c r="BK244" i="2"/>
  <c r="J239" i="2"/>
  <c r="J235" i="2"/>
  <c r="BK230" i="2"/>
  <c r="J227" i="2"/>
  <c r="J222" i="2"/>
  <c r="J215" i="2"/>
  <c r="BK206" i="2"/>
  <c r="BK198" i="2"/>
  <c r="BK190" i="2"/>
  <c r="BK186" i="2"/>
  <c r="BK178" i="2"/>
  <c r="J161" i="2"/>
  <c r="BK141" i="2"/>
  <c r="BK298" i="2"/>
  <c r="J295" i="2"/>
  <c r="J290" i="2"/>
  <c r="J283" i="2"/>
  <c r="J273" i="2"/>
  <c r="J265" i="2"/>
  <c r="BK259" i="2"/>
  <c r="BK254" i="2"/>
  <c r="BK249" i="2"/>
  <c r="J246" i="2"/>
  <c r="J242" i="2"/>
  <c r="BK235" i="2"/>
  <c r="J230" i="2"/>
  <c r="BK226" i="2"/>
  <c r="BK222" i="2"/>
  <c r="J219" i="2"/>
  <c r="BK212" i="2"/>
  <c r="J190" i="2"/>
  <c r="BK183" i="2"/>
  <c r="BK179" i="2"/>
  <c r="J162" i="2"/>
  <c r="J141" i="2"/>
  <c r="J399" i="2"/>
  <c r="BK391" i="2"/>
  <c r="BK388" i="2"/>
  <c r="J385" i="2"/>
  <c r="BK379" i="2"/>
  <c r="J375" i="2"/>
  <c r="J368" i="2"/>
  <c r="BK349" i="2"/>
  <c r="J346" i="2"/>
  <c r="BK339" i="2"/>
  <c r="BK331" i="2"/>
  <c r="J328" i="2"/>
  <c r="J324" i="2"/>
  <c r="J317" i="2"/>
  <c r="BK315" i="2"/>
  <c r="J313" i="2"/>
  <c r="J309" i="2"/>
  <c r="BK306" i="2"/>
  <c r="J304" i="2"/>
  <c r="BK301" i="2"/>
  <c r="J300" i="2"/>
  <c r="J296" i="2"/>
  <c r="J291" i="2"/>
  <c r="BK287" i="2"/>
  <c r="BK280" i="2"/>
  <c r="J274" i="2"/>
  <c r="BK270" i="2"/>
  <c r="BK262" i="2"/>
  <c r="J257" i="2"/>
  <c r="J253" i="2"/>
  <c r="BK250" i="2"/>
  <c r="J247" i="2"/>
  <c r="BK242" i="2"/>
  <c r="BK237" i="2"/>
  <c r="J233" i="2"/>
  <c r="BK228" i="2"/>
  <c r="J226" i="2"/>
  <c r="BK220" i="2"/>
  <c r="BK216" i="2"/>
  <c r="BK208" i="2"/>
  <c r="J198" i="2"/>
  <c r="J192" i="2"/>
  <c r="J183" i="2"/>
  <c r="J178" i="2"/>
  <c r="J145" i="2"/>
  <c r="J299" i="2"/>
  <c r="J293" i="2"/>
  <c r="J286" i="2"/>
  <c r="J280" i="2"/>
  <c r="BK271" i="2"/>
  <c r="J267" i="2"/>
  <c r="J262" i="2"/>
  <c r="BK257" i="2"/>
  <c r="BK253" i="2"/>
  <c r="J251" i="2"/>
  <c r="BK246" i="2"/>
  <c r="BK243" i="2"/>
  <c r="BK239" i="2"/>
  <c r="J236" i="2"/>
  <c r="J231" i="2"/>
  <c r="J228" i="2"/>
  <c r="J223" i="2"/>
  <c r="BK218" i="2"/>
  <c r="J214" i="2"/>
  <c r="J206" i="2"/>
  <c r="J194" i="2"/>
  <c r="J187" i="2"/>
  <c r="BK162" i="2"/>
  <c r="J151" i="2"/>
  <c r="AS94" i="1"/>
  <c r="J432" i="2"/>
  <c r="J410" i="2"/>
  <c r="J405" i="2"/>
  <c r="BK401" i="2"/>
  <c r="BK397" i="2"/>
  <c r="J395" i="2"/>
  <c r="J389" i="2"/>
  <c r="J386" i="2"/>
  <c r="J383" i="2"/>
  <c r="BK377" i="2"/>
  <c r="BK368" i="2"/>
  <c r="J365" i="2"/>
  <c r="J349" i="2"/>
  <c r="BK344" i="2"/>
  <c r="J339" i="2"/>
  <c r="BK330" i="2"/>
  <c r="J327" i="2"/>
  <c r="J316" i="2"/>
  <c r="BK313" i="2"/>
  <c r="J312" i="2"/>
  <c r="J308" i="2"/>
  <c r="BK305" i="2"/>
  <c r="J303" i="2"/>
  <c r="BK300" i="2"/>
  <c r="J297" i="2"/>
  <c r="J294" i="2"/>
  <c r="BK288" i="2"/>
  <c r="BK278" i="2"/>
  <c r="BK273" i="2"/>
  <c r="J270" i="2"/>
  <c r="BK263" i="2"/>
  <c r="J259" i="2"/>
  <c r="J256" i="2"/>
  <c r="BK251" i="2"/>
  <c r="BK247" i="2"/>
  <c r="J243" i="2"/>
  <c r="J238" i="2"/>
  <c r="BK232" i="2"/>
  <c r="BK229" i="2"/>
  <c r="BK224" i="2"/>
  <c r="BK221" i="2"/>
  <c r="J216" i="2"/>
  <c r="J210" i="2"/>
  <c r="BK193" i="2"/>
  <c r="BK188" i="2"/>
  <c r="BK181" i="2"/>
  <c r="J179" i="2"/>
  <c r="BK161" i="2"/>
  <c r="J143" i="2"/>
  <c r="BK432" i="2"/>
  <c r="BK410" i="2"/>
  <c r="BK405" i="2"/>
  <c r="BK402" i="2"/>
  <c r="BK399" i="2"/>
  <c r="J397" i="2"/>
  <c r="BK393" i="2"/>
  <c r="J391" i="2"/>
  <c r="BK385" i="2"/>
  <c r="J381" i="2"/>
  <c r="BK375" i="2"/>
  <c r="BK366" i="2"/>
  <c r="J357" i="2"/>
  <c r="BK346" i="2"/>
  <c r="BK343" i="2"/>
  <c r="J331" i="2"/>
  <c r="BK327" i="2"/>
  <c r="BK321" i="2"/>
  <c r="J319" i="2"/>
  <c r="BK316" i="2"/>
  <c r="J315" i="2"/>
  <c r="BK314" i="2"/>
  <c r="J310" i="2"/>
  <c r="BK307" i="2"/>
  <c r="J305" i="2"/>
  <c r="BK302" i="2"/>
  <c r="J298" i="2"/>
  <c r="BK294" i="2"/>
  <c r="BK286" i="2"/>
  <c r="J281" i="2"/>
  <c r="BK274" i="2"/>
  <c r="BK269" i="2"/>
  <c r="J258" i="2"/>
  <c r="J255" i="2"/>
  <c r="J250" i="2"/>
  <c r="BK245" i="2"/>
  <c r="BK241" i="2"/>
  <c r="J237" i="2"/>
  <c r="J232" i="2"/>
  <c r="BK227" i="2"/>
  <c r="BK223" i="2"/>
  <c r="BK219" i="2"/>
  <c r="BK214" i="2"/>
  <c r="J208" i="2"/>
  <c r="BK194" i="2"/>
  <c r="J188" i="2"/>
  <c r="J181" i="2"/>
  <c r="J168" i="2"/>
  <c r="BK143" i="2"/>
  <c r="BK297" i="2"/>
  <c r="BK291" i="2"/>
  <c r="J287" i="2"/>
  <c r="BK276" i="2"/>
  <c r="J272" i="2"/>
  <c r="BK267" i="2"/>
  <c r="BK261" i="2"/>
  <c r="BK256" i="2"/>
  <c r="BK252" i="2"/>
  <c r="J249" i="2"/>
  <c r="J245" i="2"/>
  <c r="J241" i="2"/>
  <c r="BK236" i="2"/>
  <c r="BK231" i="2"/>
  <c r="J221" i="2"/>
  <c r="J218" i="2"/>
  <c r="J212" i="2"/>
  <c r="BK201" i="2"/>
  <c r="J193" i="2"/>
  <c r="BK187" i="2"/>
  <c r="BK168" i="2"/>
  <c r="BK145" i="2"/>
  <c r="F35" i="2" l="1"/>
  <c r="BD95" i="1" s="1"/>
  <c r="BD94" i="1" s="1"/>
  <c r="W33" i="1" s="1"/>
  <c r="J31" i="2"/>
  <c r="AV95" i="1" s="1"/>
  <c r="F33" i="2"/>
  <c r="BB95" i="1" s="1"/>
  <c r="BB94" i="1" s="1"/>
  <c r="W31" i="1" s="1"/>
  <c r="F34" i="2"/>
  <c r="BC95" i="1" s="1"/>
  <c r="BC94" i="1" s="1"/>
  <c r="W32" i="1" s="1"/>
  <c r="F31" i="2"/>
  <c r="AZ95" i="1" s="1"/>
  <c r="AZ94" i="1" s="1"/>
  <c r="W29" i="1" s="1"/>
  <c r="P150" i="2"/>
  <c r="P185" i="2"/>
  <c r="T191" i="2"/>
  <c r="BK225" i="2"/>
  <c r="J225" i="2" s="1"/>
  <c r="J104" i="2" s="1"/>
  <c r="T240" i="2"/>
  <c r="T292" i="2"/>
  <c r="P320" i="2"/>
  <c r="P367" i="2"/>
  <c r="P390" i="2"/>
  <c r="T150" i="2"/>
  <c r="T185" i="2"/>
  <c r="R197" i="2"/>
  <c r="P225" i="2"/>
  <c r="P234" i="2"/>
  <c r="T260" i="2"/>
  <c r="R268" i="2"/>
  <c r="T275" i="2"/>
  <c r="R282" i="2"/>
  <c r="P318" i="2"/>
  <c r="T320" i="2"/>
  <c r="BK367" i="2"/>
  <c r="J367" i="2" s="1"/>
  <c r="J118" i="2" s="1"/>
  <c r="BK390" i="2"/>
  <c r="J390" i="2" s="1"/>
  <c r="J119" i="2" s="1"/>
  <c r="P140" i="2"/>
  <c r="R180" i="2"/>
  <c r="BK191" i="2"/>
  <c r="J191" i="2" s="1"/>
  <c r="J100" i="2" s="1"/>
  <c r="P217" i="2"/>
  <c r="BK234" i="2"/>
  <c r="J234" i="2" s="1"/>
  <c r="J105" i="2" s="1"/>
  <c r="BK260" i="2"/>
  <c r="J260" i="2" s="1"/>
  <c r="J107" i="2" s="1"/>
  <c r="T268" i="2"/>
  <c r="P275" i="2"/>
  <c r="T282" i="2"/>
  <c r="T318" i="2"/>
  <c r="T329" i="2"/>
  <c r="BK404" i="2"/>
  <c r="J404" i="2" s="1"/>
  <c r="J120" i="2" s="1"/>
  <c r="BK150" i="2"/>
  <c r="J150" i="2" s="1"/>
  <c r="J97" i="2" s="1"/>
  <c r="T180" i="2"/>
  <c r="R191" i="2"/>
  <c r="T217" i="2"/>
  <c r="P240" i="2"/>
  <c r="P268" i="2"/>
  <c r="R275" i="2"/>
  <c r="P282" i="2"/>
  <c r="BK320" i="2"/>
  <c r="J320" i="2" s="1"/>
  <c r="J115" i="2" s="1"/>
  <c r="R329" i="2"/>
  <c r="R367" i="2"/>
  <c r="R390" i="2"/>
  <c r="R150" i="2"/>
  <c r="BK197" i="2"/>
  <c r="J197" i="2" s="1"/>
  <c r="J102" i="2" s="1"/>
  <c r="R217" i="2"/>
  <c r="R240" i="2"/>
  <c r="R292" i="2"/>
  <c r="BK329" i="2"/>
  <c r="J329" i="2" s="1"/>
  <c r="J116" i="2" s="1"/>
  <c r="R345" i="2"/>
  <c r="T404" i="2"/>
  <c r="T140" i="2"/>
  <c r="P180" i="2"/>
  <c r="P191" i="2"/>
  <c r="BK217" i="2"/>
  <c r="J217" i="2" s="1"/>
  <c r="J103" i="2" s="1"/>
  <c r="T225" i="2"/>
  <c r="T234" i="2"/>
  <c r="P292" i="2"/>
  <c r="P329" i="2"/>
  <c r="T345" i="2"/>
  <c r="P404" i="2"/>
  <c r="BK140" i="2"/>
  <c r="J140" i="2" s="1"/>
  <c r="J96" i="2" s="1"/>
  <c r="BK180" i="2"/>
  <c r="J180" i="2" s="1"/>
  <c r="J98" i="2" s="1"/>
  <c r="R185" i="2"/>
  <c r="T197" i="2"/>
  <c r="BK240" i="2"/>
  <c r="R260" i="2"/>
  <c r="BK292" i="2"/>
  <c r="J292" i="2" s="1"/>
  <c r="J113" i="2" s="1"/>
  <c r="R318" i="2"/>
  <c r="BK345" i="2"/>
  <c r="J345" i="2" s="1"/>
  <c r="J117" i="2" s="1"/>
  <c r="T367" i="2"/>
  <c r="T390" i="2"/>
  <c r="R140" i="2"/>
  <c r="BK185" i="2"/>
  <c r="J185" i="2" s="1"/>
  <c r="J99" i="2" s="1"/>
  <c r="P197" i="2"/>
  <c r="R225" i="2"/>
  <c r="R234" i="2"/>
  <c r="P260" i="2"/>
  <c r="BK268" i="2"/>
  <c r="J268" i="2" s="1"/>
  <c r="J110" i="2" s="1"/>
  <c r="BK275" i="2"/>
  <c r="J275" i="2" s="1"/>
  <c r="J111" i="2" s="1"/>
  <c r="BK282" i="2"/>
  <c r="J282" i="2" s="1"/>
  <c r="J112" i="2" s="1"/>
  <c r="BK318" i="2"/>
  <c r="J318" i="2" s="1"/>
  <c r="J114" i="2" s="1"/>
  <c r="R320" i="2"/>
  <c r="P345" i="2"/>
  <c r="R404" i="2"/>
  <c r="BK264" i="2"/>
  <c r="J264" i="2" s="1"/>
  <c r="J108" i="2" s="1"/>
  <c r="BK266" i="2"/>
  <c r="J266" i="2" s="1"/>
  <c r="J109" i="2" s="1"/>
  <c r="J87" i="2"/>
  <c r="J89" i="2"/>
  <c r="F90" i="2"/>
  <c r="BF141" i="2"/>
  <c r="BF143" i="2"/>
  <c r="BF145" i="2"/>
  <c r="BF151" i="2"/>
  <c r="BF161" i="2"/>
  <c r="BF162" i="2"/>
  <c r="BF168" i="2"/>
  <c r="BF178" i="2"/>
  <c r="BF179" i="2"/>
  <c r="BF181" i="2"/>
  <c r="BF183" i="2"/>
  <c r="BF186" i="2"/>
  <c r="BF187" i="2"/>
  <c r="BF188" i="2"/>
  <c r="BF190" i="2"/>
  <c r="BF192" i="2"/>
  <c r="BF193" i="2"/>
  <c r="BF194" i="2"/>
  <c r="BF198" i="2"/>
  <c r="BF201" i="2"/>
  <c r="BF206" i="2"/>
  <c r="BF208" i="2"/>
  <c r="BF210" i="2"/>
  <c r="BF212" i="2"/>
  <c r="BF214" i="2"/>
  <c r="BF215" i="2"/>
  <c r="BF216" i="2"/>
  <c r="BF218" i="2"/>
  <c r="BF219" i="2"/>
  <c r="BF220" i="2"/>
  <c r="BF221" i="2"/>
  <c r="BF222" i="2"/>
  <c r="BF223" i="2"/>
  <c r="BF224" i="2"/>
  <c r="BF226" i="2"/>
  <c r="BF227" i="2"/>
  <c r="BF228" i="2"/>
  <c r="BF229" i="2"/>
  <c r="BF230" i="2"/>
  <c r="BF231" i="2"/>
  <c r="BF232" i="2"/>
  <c r="BF233" i="2"/>
  <c r="BF235" i="2"/>
  <c r="BF236" i="2"/>
  <c r="BF237" i="2"/>
  <c r="BF238" i="2"/>
  <c r="BF239" i="2"/>
  <c r="BF241" i="2"/>
  <c r="BF242" i="2"/>
  <c r="BF243" i="2"/>
  <c r="BF244" i="2"/>
  <c r="BF245" i="2"/>
  <c r="BF246" i="2"/>
  <c r="BF247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1" i="2"/>
  <c r="BF262" i="2"/>
  <c r="BF263" i="2"/>
  <c r="BF265" i="2"/>
  <c r="BF267" i="2"/>
  <c r="BF269" i="2"/>
  <c r="BF270" i="2"/>
  <c r="BF271" i="2"/>
  <c r="BF272" i="2"/>
  <c r="BF273" i="2"/>
  <c r="BF274" i="2"/>
  <c r="BF276" i="2"/>
  <c r="BF278" i="2"/>
  <c r="BF280" i="2"/>
  <c r="BF281" i="2"/>
  <c r="BF283" i="2"/>
  <c r="BF286" i="2"/>
  <c r="BF287" i="2"/>
  <c r="BF288" i="2"/>
  <c r="BF290" i="2"/>
  <c r="BF291" i="2"/>
  <c r="BF293" i="2"/>
  <c r="BF294" i="2"/>
  <c r="BF295" i="2"/>
  <c r="BF296" i="2"/>
  <c r="BF297" i="2"/>
  <c r="BF298" i="2"/>
  <c r="BF299" i="2"/>
  <c r="BF300" i="2"/>
  <c r="BF301" i="2"/>
  <c r="BF302" i="2"/>
  <c r="BF303" i="2"/>
  <c r="BF304" i="2"/>
  <c r="BF305" i="2"/>
  <c r="BF306" i="2"/>
  <c r="BF307" i="2"/>
  <c r="BF308" i="2"/>
  <c r="BF309" i="2"/>
  <c r="BF310" i="2"/>
  <c r="BF312" i="2"/>
  <c r="BF313" i="2"/>
  <c r="BF314" i="2"/>
  <c r="BF315" i="2"/>
  <c r="BF316" i="2"/>
  <c r="BF317" i="2"/>
  <c r="BF319" i="2"/>
  <c r="BF321" i="2"/>
  <c r="BF324" i="2"/>
  <c r="BF327" i="2"/>
  <c r="BF328" i="2"/>
  <c r="BF330" i="2"/>
  <c r="BF331" i="2"/>
  <c r="BF333" i="2"/>
  <c r="BF339" i="2"/>
  <c r="BF343" i="2"/>
  <c r="BF344" i="2"/>
  <c r="BF346" i="2"/>
  <c r="BF347" i="2"/>
  <c r="BF349" i="2"/>
  <c r="BF357" i="2"/>
  <c r="BF365" i="2"/>
  <c r="BF366" i="2"/>
  <c r="BF368" i="2"/>
  <c r="BF373" i="2"/>
  <c r="BF375" i="2"/>
  <c r="BF377" i="2"/>
  <c r="BF379" i="2"/>
  <c r="BF381" i="2"/>
  <c r="BF383" i="2"/>
  <c r="BF385" i="2"/>
  <c r="BF386" i="2"/>
  <c r="BF388" i="2"/>
  <c r="BF389" i="2"/>
  <c r="BF391" i="2"/>
  <c r="BF393" i="2"/>
  <c r="BF395" i="2"/>
  <c r="BF397" i="2"/>
  <c r="BF399" i="2"/>
  <c r="BF401" i="2"/>
  <c r="BF402" i="2"/>
  <c r="BF405" i="2"/>
  <c r="BF410" i="2"/>
  <c r="BF432" i="2"/>
  <c r="J240" i="2" l="1"/>
  <c r="J106" i="2" s="1"/>
  <c r="BK196" i="2"/>
  <c r="J196" i="2" s="1"/>
  <c r="J101" i="2" s="1"/>
  <c r="R139" i="2"/>
  <c r="P196" i="2"/>
  <c r="P139" i="2"/>
  <c r="T139" i="2"/>
  <c r="T196" i="2"/>
  <c r="R196" i="2"/>
  <c r="BK139" i="2"/>
  <c r="J139" i="2" s="1"/>
  <c r="J95" i="2" s="1"/>
  <c r="AY94" i="1"/>
  <c r="J32" i="2"/>
  <c r="AW95" i="1" s="1"/>
  <c r="AT95" i="1" s="1"/>
  <c r="AV94" i="1"/>
  <c r="AK29" i="1" s="1"/>
  <c r="AX94" i="1"/>
  <c r="F32" i="2"/>
  <c r="BA95" i="1" s="1"/>
  <c r="BA94" i="1" s="1"/>
  <c r="W30" i="1" s="1"/>
  <c r="BK138" i="2" l="1"/>
  <c r="J138" i="2" s="1"/>
  <c r="J94" i="2" s="1"/>
  <c r="P138" i="2"/>
  <c r="AU95" i="1" s="1"/>
  <c r="AU94" i="1" s="1"/>
  <c r="R138" i="2"/>
  <c r="T138" i="2"/>
  <c r="AW94" i="1"/>
  <c r="AK30" i="1" s="1"/>
  <c r="J28" i="2" l="1"/>
  <c r="AG95" i="1" s="1"/>
  <c r="AG94" i="1" s="1"/>
  <c r="AT94" i="1"/>
  <c r="AN94" i="1" l="1"/>
  <c r="AK26" i="1"/>
  <c r="AK35" i="1" s="1"/>
  <c r="J37" i="2"/>
  <c r="AN95" i="1"/>
</calcChain>
</file>

<file path=xl/sharedStrings.xml><?xml version="1.0" encoding="utf-8"?>
<sst xmlns="http://schemas.openxmlformats.org/spreadsheetml/2006/main" count="3623" uniqueCount="856">
  <si>
    <t>Export Komplet</t>
  </si>
  <si>
    <t/>
  </si>
  <si>
    <t>2.0</t>
  </si>
  <si>
    <t>False</t>
  </si>
  <si>
    <t>{bc5dc8ee-c6d3-4c94-b88e-b0870b2cf6a4}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</si>
  <si>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</si>
  <si>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</si>
  <si>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</si>
  <si>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</si>
  <si>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</si>
  <si>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</si>
  <si>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</si>
  <si>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</si>
  <si>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</si>
  <si>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</si>
  <si>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</si>
  <si>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</si>
  <si>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bytu č. 19, Nákupní 474/13</t>
  </si>
  <si>
    <t>KSO:</t>
  </si>
  <si>
    <t>CC-CZ:</t>
  </si>
  <si>
    <t>Místo:</t>
  </si>
  <si>
    <t>Havířov</t>
  </si>
  <si>
    <t>Datum:</t>
  </si>
  <si>
    <t>15. 8. 2025</t>
  </si>
  <si>
    <t>Zadavatel:</t>
  </si>
  <si>
    <t>IČ:</t>
  </si>
  <si>
    <t>SBD Havířov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</si>
  <si>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</si>
  <si>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</si>
  <si>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</si>
  <si>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</si>
  <si>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</si>
  <si>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</si>
  <si>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</si>
  <si>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Barvík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</si>
  <si>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</si>
  <si>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</si>
  <si>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</si>
  <si>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</si>
  <si>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</si>
  <si>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</si>
  <si>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</si>
  <si>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</si>
  <si>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</si>
  <si>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</si>
  <si>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</si>
  <si>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</si>
  <si>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</si>
  <si>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</si>
  <si>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</si>
  <si>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</si>
  <si>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</si>
  <si>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</si>
  <si>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</si>
  <si>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</si>
  <si>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</si>
  <si>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</si>
  <si>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</si>
  <si>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</si>
  <si>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</si>
  <si>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</si>
  <si>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</si>
  <si>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</si>
  <si>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</si>
  <si>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</si>
  <si>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</si>
  <si>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</si>
  <si>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</si>
  <si>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</si>
  <si>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</si>
  <si>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</si>
  <si>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</si>
  <si>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</si>
  <si>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</si>
  <si>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</si>
  <si>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</si>
  <si>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</si>
  <si>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</si>
  <si>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</si>
  <si>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</si>
  <si>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</si>
  <si>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</si>
  <si>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</si>
  <si>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</si>
  <si>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</si>
  <si>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</si>
  <si>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</si>
  <si>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</si>
  <si>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</si>
  <si>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</si>
  <si>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</si>
  <si>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</si>
  <si>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</si>
  <si>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</si>
  <si>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</si>
  <si>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</si>
  <si>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</si>
  <si>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</si>
  <si>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</si>
  <si>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</si>
  <si>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</si>
  <si>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</si>
  <si>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</si>
  <si>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741 - Elektroinstalace - silnoproud</t>
  </si>
  <si>
    <t xml:space="preserve">    751 - Vzduchotechnika</t>
  </si>
  <si>
    <t xml:space="preserve">    761 - Konstrukce prosvětlovací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</si>
  <si>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</si>
  <si>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</si>
  <si>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</si>
  <si>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</si>
  <si>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</si>
  <si>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</si>
  <si>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</si>
  <si>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</si>
  <si>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</si>
  <si>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</si>
  <si>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</si>
  <si>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</si>
  <si>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</si>
  <si>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</si>
  <si>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</si>
  <si>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</si>
  <si>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</si>
  <si>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</si>
  <si>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</si>
  <si>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</si>
  <si>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</si>
  <si>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</si>
  <si>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</si>
  <si>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</si>
  <si>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</si>
  <si>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</si>
  <si>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</si>
  <si>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</si>
  <si>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342274111</t>
  </si>
  <si>
    <t>Příčka z broušených betonových tvárnic do P15 tl příčky 150 mm</t>
  </si>
  <si>
    <t>m2</t>
  </si>
  <si>
    <t>4</t>
  </si>
  <si>
    <t>2</t>
  </si>
  <si>
    <t>-112915617</t>
  </si>
  <si>
    <t>VV</t>
  </si>
  <si>
    <t>346272216.XLA</t>
  </si>
  <si>
    <t>Přizdívka z tvárnic Ytong Obezdívka tl 50 mm - GEBERIT WC</t>
  </si>
  <si>
    <t>2091036008</t>
  </si>
  <si>
    <t>0,62*1,25 "geberit WC</t>
  </si>
  <si>
    <t>346272236.XLA</t>
  </si>
  <si>
    <t>Přizdívka z tvárnic Ytong Klasik tl 100 mm</t>
  </si>
  <si>
    <t>-399900775</t>
  </si>
  <si>
    <t>2,25*1,0 "stěna se zrcadlem koupelna</t>
  </si>
  <si>
    <t>(1,10+0,69+2,25)*2,65  "obezdívka koupelny a příčky mezi kuchyní</t>
  </si>
  <si>
    <t>-1,2*0,4 "odpočet luxfery mezi kuchyní</t>
  </si>
  <si>
    <t>Součet</t>
  </si>
  <si>
    <t>6</t>
  </si>
  <si>
    <t>Úpravy povrchů, podlahy a osazování výplní</t>
  </si>
  <si>
    <t>612131121</t>
  </si>
  <si>
    <t>Penetrační disperzní nátěr vnitřních stěn nanášený ručně</t>
  </si>
  <si>
    <t>-445027351</t>
  </si>
  <si>
    <t>předsíň</t>
  </si>
  <si>
    <t>Mezisoučet</t>
  </si>
  <si>
    <t>kuchyně</t>
  </si>
  <si>
    <t>(2,25+3,37*2)*2,65</t>
  </si>
  <si>
    <t>-(0,8*2+1,2*1,6) "otvory</t>
  </si>
  <si>
    <t>OP</t>
  </si>
  <si>
    <t>-(0,8*2*3+3*1,65) "otvory</t>
  </si>
  <si>
    <t>pokoj</t>
  </si>
  <si>
    <t>-(0,8*2*2+1,5*1,6) "otvory</t>
  </si>
  <si>
    <t>5</t>
  </si>
  <si>
    <t>612142001</t>
  </si>
  <si>
    <t>Pletivo sklovláknité vnitřních stěn vtlačené do tmelu</t>
  </si>
  <si>
    <t>-765567466</t>
  </si>
  <si>
    <t>612311121</t>
  </si>
  <si>
    <t>Vápenná omítka hladká jednovrstvá vnitřních stěn nanášená ručně</t>
  </si>
  <si>
    <t>842386079</t>
  </si>
  <si>
    <t>2,25*1,0 "kouplna stěna se zrcadlem</t>
  </si>
  <si>
    <t>(1,16 +1,06+0,69+1,85+2,25)*2,65  "obezdívka koupelny a příčky mezi kuchyní</t>
  </si>
  <si>
    <t>2,25*2,2 "kuchyně</t>
  </si>
  <si>
    <t>-(0,60*2,0+1,2*0,4) "odpočet dveří do koupelny a plochy s luxfery v kuchyni</t>
  </si>
  <si>
    <t>7</t>
  </si>
  <si>
    <t>612311131</t>
  </si>
  <si>
    <t>Vápenný štuk vnitřních stěn tloušťky do 3 mm</t>
  </si>
  <si>
    <t>680888028</t>
  </si>
  <si>
    <t>8</t>
  </si>
  <si>
    <t>644941111</t>
  </si>
  <si>
    <t>Osazování ventilačních mřížek velikosti do 150 x 200 mm - kuchyně spížírna</t>
  </si>
  <si>
    <t>kus</t>
  </si>
  <si>
    <t>-646804010</t>
  </si>
  <si>
    <t>9</t>
  </si>
  <si>
    <t>M</t>
  </si>
  <si>
    <t>56245613</t>
  </si>
  <si>
    <t>mřížka větrací hranatá plast se žaluzií 150x150mm</t>
  </si>
  <si>
    <t>1016153442</t>
  </si>
  <si>
    <t>Ostatní konstrukce a práce, bourání</t>
  </si>
  <si>
    <t>4,05*1,2 "předsíň</t>
  </si>
  <si>
    <t>2,25*3,37 "kuchyně</t>
  </si>
  <si>
    <t>4,05*3,98 "OP</t>
  </si>
  <si>
    <t>5,26*2,25 "pokoj</t>
  </si>
  <si>
    <t>2,25*1,160+1,24*0,69 "koupelna</t>
  </si>
  <si>
    <t>11</t>
  </si>
  <si>
    <t>962031011</t>
  </si>
  <si>
    <t>Bourání příček nebo přizdívek z cihel děrovaných tl do 100 mm</t>
  </si>
  <si>
    <t>-572514939</t>
  </si>
  <si>
    <t>0,600*2,65 "kuchyně stěna spižírny</t>
  </si>
  <si>
    <t>968072455</t>
  </si>
  <si>
    <t>Vybourání kovových dveřních zárubní pl do 2 m2</t>
  </si>
  <si>
    <t>-589200220</t>
  </si>
  <si>
    <t>997</t>
  </si>
  <si>
    <t>Doprava suti a vybouraných hmot</t>
  </si>
  <si>
    <t>13</t>
  </si>
  <si>
    <t>997013217</t>
  </si>
  <si>
    <t>Vnitrostaveništní doprava suti a vybouraných hmot pro budovy v přes 21 do 24 m ručně</t>
  </si>
  <si>
    <t>t</t>
  </si>
  <si>
    <t>2115502414</t>
  </si>
  <si>
    <t>14</t>
  </si>
  <si>
    <t>997013501</t>
  </si>
  <si>
    <t>Odvoz suti a vybouraných hmot na skládku nebo meziskládku do 1 km se složením</t>
  </si>
  <si>
    <t>-655364683</t>
  </si>
  <si>
    <t>15</t>
  </si>
  <si>
    <t>997013511</t>
  </si>
  <si>
    <t>Odvoz suti a vybouraných hmot z meziskládky na skládku do 1 km s naložením a se složením</t>
  </si>
  <si>
    <t>-444580193</t>
  </si>
  <si>
    <t>16</t>
  </si>
  <si>
    <t>997013631</t>
  </si>
  <si>
    <t>Poplatek za uložení na skládce (skládkovné) stavebního odpadu směsného kód odpadu 17 09 04</t>
  </si>
  <si>
    <t>320914424</t>
  </si>
  <si>
    <t>998</t>
  </si>
  <si>
    <t>Přesun hmot</t>
  </si>
  <si>
    <t>17</t>
  </si>
  <si>
    <t>998011011</t>
  </si>
  <si>
    <t>Přesun hmot pro budovy zděné s omezením mechanizace pro budovy v přes 24 do 36 m</t>
  </si>
  <si>
    <t>-812047702</t>
  </si>
  <si>
    <t>18</t>
  </si>
  <si>
    <t>998011018</t>
  </si>
  <si>
    <t>Příplatek k přesunu hmot pro budovy zděné za zvětšený přesun do 5000 m</t>
  </si>
  <si>
    <t>703412892</t>
  </si>
  <si>
    <t>19</t>
  </si>
  <si>
    <t>998011019</t>
  </si>
  <si>
    <t>Příplatek k přesunu hmot pro budovy zděné za zvětšený přesun ZKD 5000 m</t>
  </si>
  <si>
    <t>-1794293732</t>
  </si>
  <si>
    <t>PSV</t>
  </si>
  <si>
    <t>Práce a dodávky PSV</t>
  </si>
  <si>
    <t>711</t>
  </si>
  <si>
    <t>Izolace proti vodě, vlhkosti a plynům</t>
  </si>
  <si>
    <t>20</t>
  </si>
  <si>
    <t>711111001</t>
  </si>
  <si>
    <t>Provedení izolace proti zemní vlhkosti vodorovné za studena nátěrem penetračním</t>
  </si>
  <si>
    <t>1609269050</t>
  </si>
  <si>
    <t>711112001</t>
  </si>
  <si>
    <t>Provedení izolace proti zemní vlhkosti svislé za studena nátěrem penetračním</t>
  </si>
  <si>
    <t>1348802975</t>
  </si>
  <si>
    <t>(1,160+1,01+0,69+1,240+1,850)*2,60  "obezdívka koupelny a příčky mezi kuchyní</t>
  </si>
  <si>
    <t>-(0,60*2,0+1,2*0,4) "odpočet dveří do koupelny a luxfery mezi kuchyní</t>
  </si>
  <si>
    <t>32</t>
  </si>
  <si>
    <t>23</t>
  </si>
  <si>
    <t>711113117.SMB</t>
  </si>
  <si>
    <t>Izolace proti vlhkosti vodorovná za studena těsnicí stěrkou na bázi cementu SCHOMBURG AQUAFIN-1K</t>
  </si>
  <si>
    <t>-574480374</t>
  </si>
  <si>
    <t>3,466</t>
  </si>
  <si>
    <t>24</t>
  </si>
  <si>
    <t>711113127.SMB</t>
  </si>
  <si>
    <t>Izolace proti vlhkosti na svislé ploše za studena těsnicí stěrkou na bázi cementu SCHOMBURG AQUAFIN-1K</t>
  </si>
  <si>
    <t>1120490788</t>
  </si>
  <si>
    <t>16,04</t>
  </si>
  <si>
    <t>25</t>
  </si>
  <si>
    <t>711199101</t>
  </si>
  <si>
    <t>Provedení těsnícího pásu do spoje dilatační nebo styčné spáry podlaha - stěna</t>
  </si>
  <si>
    <t>m</t>
  </si>
  <si>
    <t>1253450191</t>
  </si>
  <si>
    <t>2,250+1,850+1,240+0,69+1,010+1,160 "koupelna</t>
  </si>
  <si>
    <t>26</t>
  </si>
  <si>
    <t>SCS.KEBA10085</t>
  </si>
  <si>
    <t>Schlüter-KERDI-KEBA 0,085 x 30,0m</t>
  </si>
  <si>
    <t>-1491134587</t>
  </si>
  <si>
    <t>8,2*1,05 'Přepočtené koeficientem množství</t>
  </si>
  <si>
    <t>27</t>
  </si>
  <si>
    <t>55191278</t>
  </si>
  <si>
    <t>rozeta posuvná standardní D 55mm 3/8"</t>
  </si>
  <si>
    <t>-933077662</t>
  </si>
  <si>
    <t>28</t>
  </si>
  <si>
    <t>998711213</t>
  </si>
  <si>
    <t>Přesun hmot procentní pro izolace proti vodě, vlhkosti a plynům s omezením mechanizace v objektech v přes 12 do 60 m</t>
  </si>
  <si>
    <t>%</t>
  </si>
  <si>
    <t>1716625084</t>
  </si>
  <si>
    <t>29</t>
  </si>
  <si>
    <t>998711313</t>
  </si>
  <si>
    <t>Přesun hmot procentní pro izolace proti vodě, vlhkosti a plynům ruční v objektech v přes 12 do 24 m</t>
  </si>
  <si>
    <t>2050005784</t>
  </si>
  <si>
    <t>721</t>
  </si>
  <si>
    <t>Zdravotechnika - vnitřní kanalizace</t>
  </si>
  <si>
    <t>30</t>
  </si>
  <si>
    <t>721171803</t>
  </si>
  <si>
    <t>Demontáž potrubí z PVC D do 75</t>
  </si>
  <si>
    <t>-1847822279</t>
  </si>
  <si>
    <t>31</t>
  </si>
  <si>
    <t>721174043.PPL</t>
  </si>
  <si>
    <t>Potrubí kanalizační připojovací PIPELIFE HT-Systém DN 50</t>
  </si>
  <si>
    <t>-1823799861</t>
  </si>
  <si>
    <t>721194105</t>
  </si>
  <si>
    <t>Vyvedení a upevnění odpadních výpustek DN 50</t>
  </si>
  <si>
    <t>-1512190839</t>
  </si>
  <si>
    <t>33</t>
  </si>
  <si>
    <t>721229111</t>
  </si>
  <si>
    <t>Montáž zápachové uzávěrky pro pračku a myčku do DN 50 ostatní typ</t>
  </si>
  <si>
    <t>1508740150</t>
  </si>
  <si>
    <t>34</t>
  </si>
  <si>
    <t>55161830</t>
  </si>
  <si>
    <t>uzávěrka zápachová pro pračku a myčku podomítková DN 40/50 nerez</t>
  </si>
  <si>
    <t>2039853566</t>
  </si>
  <si>
    <t>35</t>
  </si>
  <si>
    <t>998721214</t>
  </si>
  <si>
    <t>Přesun hmot procentní pro vnitřní kanalizaci s omezením mechanizace v objektech v přes 24 do 36 m</t>
  </si>
  <si>
    <t>469367100</t>
  </si>
  <si>
    <t>36</t>
  </si>
  <si>
    <t>998721313</t>
  </si>
  <si>
    <t>Přesun hmot procentní pro vnitřní kanalizaci ruční v objektech v přes 12 do 24 m</t>
  </si>
  <si>
    <t>1718645667</t>
  </si>
  <si>
    <t>722</t>
  </si>
  <si>
    <t>Zdravotechnika - vnitřní vodovod</t>
  </si>
  <si>
    <t>37</t>
  </si>
  <si>
    <t>722130801</t>
  </si>
  <si>
    <t>Demontáž potrubí ocelové pozinkované závitové DN do 25</t>
  </si>
  <si>
    <t>-1487534333</t>
  </si>
  <si>
    <t>38</t>
  </si>
  <si>
    <t>722174003.PPL</t>
  </si>
  <si>
    <t>Potrubí vodovodní plastové PPR Pipelife PPR S3,2 spojované svařováním D 25x3,5 mm</t>
  </si>
  <si>
    <t>1796484106</t>
  </si>
  <si>
    <t>39</t>
  </si>
  <si>
    <t>722181113</t>
  </si>
  <si>
    <t>Ochrana vodovodního potrubí plstěnými pásy DN do 25 mm</t>
  </si>
  <si>
    <t>-1070123821</t>
  </si>
  <si>
    <t>40</t>
  </si>
  <si>
    <t>722220154</t>
  </si>
  <si>
    <t>Nástěnka závitová plastová PPR PN 20 DN 25 x G 1/2"</t>
  </si>
  <si>
    <t>156342605</t>
  </si>
  <si>
    <t>41</t>
  </si>
  <si>
    <t>722231141</t>
  </si>
  <si>
    <t>Ventil závitový pojistný rohový G 1/2"</t>
  </si>
  <si>
    <t>595031670</t>
  </si>
  <si>
    <t>42</t>
  </si>
  <si>
    <t>722240111</t>
  </si>
  <si>
    <t>Ventily plastové PPR přímé podomítkové DN 25</t>
  </si>
  <si>
    <t>-1105120307</t>
  </si>
  <si>
    <t>43</t>
  </si>
  <si>
    <t>998722214</t>
  </si>
  <si>
    <t>Přesun hmot procentní pro vnitřní vodovod s omezením mechanizace v objektech v přes 24 do 36 m</t>
  </si>
  <si>
    <t>1507363720</t>
  </si>
  <si>
    <t>44</t>
  </si>
  <si>
    <t>998722313</t>
  </si>
  <si>
    <t>Přesun hmot procentní pro vnitřní vodovod ruční v objektech v přes 12 do 24 m</t>
  </si>
  <si>
    <t>358167734</t>
  </si>
  <si>
    <t>723</t>
  </si>
  <si>
    <t>Zdravotechnika - vnitřní plynovod</t>
  </si>
  <si>
    <t>45</t>
  </si>
  <si>
    <t>723190110</t>
  </si>
  <si>
    <t>Přípojka plynovodní nerezová hadice G 1/2"F x G 1/2"M délky 150 cm spojovaná na závit</t>
  </si>
  <si>
    <t>soubor</t>
  </si>
  <si>
    <t>-600407759</t>
  </si>
  <si>
    <t>46</t>
  </si>
  <si>
    <t>723221302</t>
  </si>
  <si>
    <t>Ventil vzorkovací rohový G 1/2" PN 5 s vnějším závitem</t>
  </si>
  <si>
    <t>-1136689716</t>
  </si>
  <si>
    <t>47</t>
  </si>
  <si>
    <t>723229102</t>
  </si>
  <si>
    <t>Montáž armatur plynovodních s jedním závitem G 1/2" ostatní typ</t>
  </si>
  <si>
    <t>2136672849</t>
  </si>
  <si>
    <t>48</t>
  </si>
  <si>
    <t>998723214</t>
  </si>
  <si>
    <t>Přesun hmot procentní pro vnitřní plynovod s omezením mechanizace v objektech v přes 24 do 36 m</t>
  </si>
  <si>
    <t>263179501</t>
  </si>
  <si>
    <t>49</t>
  </si>
  <si>
    <t>998723313</t>
  </si>
  <si>
    <t>Přesun hmot procentní pro vnitřní plynovod ruční v objektech v přes 12 do 24 m</t>
  </si>
  <si>
    <t>1590692276</t>
  </si>
  <si>
    <t>725</t>
  </si>
  <si>
    <t>Zdravotechnika - zařizovací předměty</t>
  </si>
  <si>
    <t>50</t>
  </si>
  <si>
    <t>725110814</t>
  </si>
  <si>
    <t>Demontáž klozetu Kombi</t>
  </si>
  <si>
    <t>1283664461</t>
  </si>
  <si>
    <t>51</t>
  </si>
  <si>
    <t>725119125</t>
  </si>
  <si>
    <t>Montáž klozetových mís závěsných na nosné stěny</t>
  </si>
  <si>
    <t>1230175920</t>
  </si>
  <si>
    <t>52</t>
  </si>
  <si>
    <t>64236091</t>
  </si>
  <si>
    <t>mísa keramická klozetová závěsná bílá s hlubokým splachováním odpad vodorovný</t>
  </si>
  <si>
    <t>1965717433</t>
  </si>
  <si>
    <t>53</t>
  </si>
  <si>
    <t>725210821</t>
  </si>
  <si>
    <t>Demontáž umyvadel bez výtokových armatur</t>
  </si>
  <si>
    <t>-707267101</t>
  </si>
  <si>
    <t>54</t>
  </si>
  <si>
    <t>725211623</t>
  </si>
  <si>
    <t>Umyvadlo keramické bílé šířky 600 mm se sloupem na sifon připevněné na stěnu šrouby</t>
  </si>
  <si>
    <t>-2136632456</t>
  </si>
  <si>
    <t>55</t>
  </si>
  <si>
    <t>725220842</t>
  </si>
  <si>
    <t>Demontáž van ocelových volně stojících</t>
  </si>
  <si>
    <t>-144542110</t>
  </si>
  <si>
    <t>56</t>
  </si>
  <si>
    <t>725241901</t>
  </si>
  <si>
    <t>Montáž vaničky sprchové</t>
  </si>
  <si>
    <t>-1967370699</t>
  </si>
  <si>
    <t>57</t>
  </si>
  <si>
    <t>1714058663</t>
  </si>
  <si>
    <t>58</t>
  </si>
  <si>
    <t>725244907</t>
  </si>
  <si>
    <t>Montáž zástěny sprchové rohové (sprchový kout)</t>
  </si>
  <si>
    <t>-1197334487</t>
  </si>
  <si>
    <t>59</t>
  </si>
  <si>
    <t>-746252467</t>
  </si>
  <si>
    <t>60</t>
  </si>
  <si>
    <t>725813113</t>
  </si>
  <si>
    <t>Ventil rohový kombinovaný G 1/2" x G 3/4"</t>
  </si>
  <si>
    <t>-1195973428</t>
  </si>
  <si>
    <t>61</t>
  </si>
  <si>
    <t>725829111</t>
  </si>
  <si>
    <t>Montáž baterie stojánkové dřezové G 1/2"</t>
  </si>
  <si>
    <t>955652842</t>
  </si>
  <si>
    <t>62</t>
  </si>
  <si>
    <t>725829131</t>
  </si>
  <si>
    <t>Montáž baterie umyvadlové stojánkové G 1/2" ostatní typ</t>
  </si>
  <si>
    <t>-1854415920</t>
  </si>
  <si>
    <t>63</t>
  </si>
  <si>
    <t>55145694</t>
  </si>
  <si>
    <t>baterie umyvadlová stojánková páková výtok 160 mm s tlačným uzávěrem odpadu 5/4" chrom</t>
  </si>
  <si>
    <t>-1997576656</t>
  </si>
  <si>
    <t>64</t>
  </si>
  <si>
    <t>725849411</t>
  </si>
  <si>
    <t>Montáž baterie sprchové nástěnná s nastavitelnou výškou sprchy</t>
  </si>
  <si>
    <t>-1687564058</t>
  </si>
  <si>
    <t>65</t>
  </si>
  <si>
    <t>55145590</t>
  </si>
  <si>
    <t>baterie sprchová páková včetně sprchové soupravy 150mm chrom</t>
  </si>
  <si>
    <t>-1028919365</t>
  </si>
  <si>
    <t>66</t>
  </si>
  <si>
    <t>725861301</t>
  </si>
  <si>
    <t>Zápachová uzávěrka pro umyvadla DN 32 s přípojkou pro pračku nebo myčku</t>
  </si>
  <si>
    <t>276953312</t>
  </si>
  <si>
    <t>67</t>
  </si>
  <si>
    <t>998725214</t>
  </si>
  <si>
    <t>Přesun hmot procentní pro zařizovací předměty s omezením mechanizace v objektech v přes 24 do 36 m</t>
  </si>
  <si>
    <t>472354031</t>
  </si>
  <si>
    <t>68</t>
  </si>
  <si>
    <t>998725313</t>
  </si>
  <si>
    <t>Přesun hmot procentní pro zařizovací předměty ruční v objektech v přes 12 do 24 m</t>
  </si>
  <si>
    <t>1317572514</t>
  </si>
  <si>
    <t>726</t>
  </si>
  <si>
    <t>Zdravotechnika - předstěnové instalace</t>
  </si>
  <si>
    <t>69</t>
  </si>
  <si>
    <t>-98788351</t>
  </si>
  <si>
    <t>70</t>
  </si>
  <si>
    <t>998726224</t>
  </si>
  <si>
    <t>Přesun hmot procentní pro instalační prefabrikáty s omezením mechanizace v objektech v přes 24 do 36 m</t>
  </si>
  <si>
    <t>300129690</t>
  </si>
  <si>
    <t>71</t>
  </si>
  <si>
    <t>998726313</t>
  </si>
  <si>
    <t>Přesun hmot procentní pro instalační prefabrikáty ruční v objektech v přes 12 do 24 m</t>
  </si>
  <si>
    <t>1115970736</t>
  </si>
  <si>
    <t>733</t>
  </si>
  <si>
    <t>Ústřední vytápění - rozvodné potrubí</t>
  </si>
  <si>
    <t>72</t>
  </si>
  <si>
    <t>733191915.R1</t>
  </si>
  <si>
    <t>Doplnění rozet kolem stoupacího vedení topení</t>
  </si>
  <si>
    <t>677493886</t>
  </si>
  <si>
    <t>741</t>
  </si>
  <si>
    <t>73</t>
  </si>
  <si>
    <t>-1167599703</t>
  </si>
  <si>
    <t>751</t>
  </si>
  <si>
    <t>Vzduchotechnika</t>
  </si>
  <si>
    <t>74</t>
  </si>
  <si>
    <t>751111012</t>
  </si>
  <si>
    <t>Montáž ventilátoru axiálního nízkotlakého nástěnného základního D přes 100 do 200 mm</t>
  </si>
  <si>
    <t>696698322</t>
  </si>
  <si>
    <t>75</t>
  </si>
  <si>
    <t>AVPRO120T</t>
  </si>
  <si>
    <t>Haco ventilátor s žaluzií a časovým doběhem AVPRO120T</t>
  </si>
  <si>
    <t>1097879718</t>
  </si>
  <si>
    <t>76</t>
  </si>
  <si>
    <t>751377011</t>
  </si>
  <si>
    <t>Montáž odsávacího zákrytu (digestoř) bytového vestavěného</t>
  </si>
  <si>
    <t>-1848890875</t>
  </si>
  <si>
    <t>77</t>
  </si>
  <si>
    <t>-592845900</t>
  </si>
  <si>
    <t>78</t>
  </si>
  <si>
    <t>998751213</t>
  </si>
  <si>
    <t>Přesun hmot procentní pro vzduchotechniku s omezením mechanizace v objektech v přes 24 do 36 m</t>
  </si>
  <si>
    <t>-905517847</t>
  </si>
  <si>
    <t>79</t>
  </si>
  <si>
    <t>998751312</t>
  </si>
  <si>
    <t>Přesun hmot procentní pro vzduchotechniku ruční v objektech v přes 12 do 24 m</t>
  </si>
  <si>
    <t>300919453</t>
  </si>
  <si>
    <t>761</t>
  </si>
  <si>
    <t>Konstrukce prosvětlovací</t>
  </si>
  <si>
    <t>80</t>
  </si>
  <si>
    <t>761114791</t>
  </si>
  <si>
    <t>Montáž stěny zděné ze skleněných tvárnic 190x190x100 mm</t>
  </si>
  <si>
    <t>1048792967</t>
  </si>
  <si>
    <t>1,2*0,4 "příčka mezi kuchyní a koupelnou</t>
  </si>
  <si>
    <t>81</t>
  </si>
  <si>
    <t>tvárnice skleněná bezbarvá 190x190x100mm vzor hladký</t>
  </si>
  <si>
    <t>1568901769</t>
  </si>
  <si>
    <t>0,48*25 'Přepočtené koeficientem množství</t>
  </si>
  <si>
    <t>82</t>
  </si>
  <si>
    <t>998761214</t>
  </si>
  <si>
    <t>Přesun hmot procentní pro konstrukce prosvětlovací s omezením mechanizace v objektech v přes 24 do 36 m</t>
  </si>
  <si>
    <t>849607613</t>
  </si>
  <si>
    <t>83</t>
  </si>
  <si>
    <t>998761313</t>
  </si>
  <si>
    <t>Přesun hmot procentní pro konstrukce prosvětlovací ruční v objektech v přes 12 do 24 m</t>
  </si>
  <si>
    <t>-1592820567</t>
  </si>
  <si>
    <t>763</t>
  </si>
  <si>
    <t>Konstrukce suché výstavby</t>
  </si>
  <si>
    <t>84</t>
  </si>
  <si>
    <t>-2019913025</t>
  </si>
  <si>
    <t>2,05*0,96+1,04*0,69 "koupelna</t>
  </si>
  <si>
    <t>85</t>
  </si>
  <si>
    <t>763172325</t>
  </si>
  <si>
    <t>Montáž dvířek revizních jednoplášťových SDK kcí vel. 600x600 mm pro příčky a předsazené stěny</t>
  </si>
  <si>
    <t>-1991060383</t>
  </si>
  <si>
    <t>86</t>
  </si>
  <si>
    <t>RGS.KB510326</t>
  </si>
  <si>
    <t>Revizní dvířka 600x600 univerzální* do instalační šachty</t>
  </si>
  <si>
    <t>-1303212487</t>
  </si>
  <si>
    <t>87</t>
  </si>
  <si>
    <t>763711811</t>
  </si>
  <si>
    <t>Demontáž dřevostaveb stěn a příček z panelů bez izolace a omítky tl do 100 mm - umakartové jádro</t>
  </si>
  <si>
    <t>182522348</t>
  </si>
  <si>
    <t>(1,79*3+2,250*2+0,900)*2,65 "umakartové stěny bytového jádra, koupelny, WC</t>
  </si>
  <si>
    <t>88</t>
  </si>
  <si>
    <t>998763212</t>
  </si>
  <si>
    <t>Přesun hmot procentní pro dřevostavby s omezením mechanizace v objektech v přes 12 do 24 m</t>
  </si>
  <si>
    <t>1841652993</t>
  </si>
  <si>
    <t>89</t>
  </si>
  <si>
    <t>998763312</t>
  </si>
  <si>
    <t>Přesun hmot procentní pro dřevostavby ruční v objektech v přes 12 do 24 m</t>
  </si>
  <si>
    <t>-1260415763</t>
  </si>
  <si>
    <t>766</t>
  </si>
  <si>
    <t>Konstrukce truhlářské</t>
  </si>
  <si>
    <t>90</t>
  </si>
  <si>
    <t>766825811</t>
  </si>
  <si>
    <t>Demontáž truhlářských vestavěných skříní jednokřídlových - spižírna</t>
  </si>
  <si>
    <t>1616739834</t>
  </si>
  <si>
    <t>91</t>
  </si>
  <si>
    <t>766691914</t>
  </si>
  <si>
    <t>Vyvěšení nebo zavěšení dřevěných křídel dveří pl do 2 m2</t>
  </si>
  <si>
    <t>1711391586</t>
  </si>
  <si>
    <t>92</t>
  </si>
  <si>
    <t>766491851</t>
  </si>
  <si>
    <t>Demontáž prahů dveří jednokřídlových</t>
  </si>
  <si>
    <t>1856147932</t>
  </si>
  <si>
    <t>93</t>
  </si>
  <si>
    <t>766682111</t>
  </si>
  <si>
    <t>Montáž zárubní obložkových pro dveře jednokřídlové tl stěny do 170 mm</t>
  </si>
  <si>
    <t>2126606243</t>
  </si>
  <si>
    <t>94</t>
  </si>
  <si>
    <t>61182307</t>
  </si>
  <si>
    <t>zárubeň jednokřídlá obložková s laminátovým povrchem tl stěny 60-150mm rozměru 600-1100/1970, 2100mm</t>
  </si>
  <si>
    <t>-1477954440</t>
  </si>
  <si>
    <t>95</t>
  </si>
  <si>
    <t>61182313</t>
  </si>
  <si>
    <t>zárubeň jednokřídlá obložková s fóliovým povrchem a protipožární úpravou tl stěny 60-150mm rozměru 600-1100/1970, 2100mm</t>
  </si>
  <si>
    <t>-515936632</t>
  </si>
  <si>
    <t>96</t>
  </si>
  <si>
    <t>766660171</t>
  </si>
  <si>
    <t>Montáž dveřních křídel otvíravých jednokřídlových š do 0,8 m do obložkové zárubně</t>
  </si>
  <si>
    <t>936696024</t>
  </si>
  <si>
    <t>97</t>
  </si>
  <si>
    <t>MSN.0027454.URS</t>
  </si>
  <si>
    <t>dveře interiérové jednokřídlé plné, Plné PP, CPL deluxe, 80x197</t>
  </si>
  <si>
    <t>1556498427</t>
  </si>
  <si>
    <t>98</t>
  </si>
  <si>
    <t>MSN.0027452.URS</t>
  </si>
  <si>
    <t>dveře interiérové jednokřídlé plné, Plné PP, CPL deluxe, 60x197</t>
  </si>
  <si>
    <t>-1753150651</t>
  </si>
  <si>
    <t>99</t>
  </si>
  <si>
    <t>SLD.0011249.URS</t>
  </si>
  <si>
    <t>dveře vnitřní požárně odolné, lakovaná MDF,odolnost EI (EW) 30 DP3,1křídlové 80 x 197 cm</t>
  </si>
  <si>
    <t>528213955</t>
  </si>
  <si>
    <t>100</t>
  </si>
  <si>
    <t>766660729</t>
  </si>
  <si>
    <t>Montáž dveřního interiérového kování - štítku s klikou</t>
  </si>
  <si>
    <t>857840115</t>
  </si>
  <si>
    <t>101</t>
  </si>
  <si>
    <t>54914123</t>
  </si>
  <si>
    <t>dveřní kování interiérové rozetové klika/klika</t>
  </si>
  <si>
    <t>1903008730</t>
  </si>
  <si>
    <t>102</t>
  </si>
  <si>
    <t>54924007</t>
  </si>
  <si>
    <t>zámek zadlabací mezipokojový pravý s dozickým klíčem rozteč 72x55mm</t>
  </si>
  <si>
    <t>181487173</t>
  </si>
  <si>
    <t>103</t>
  </si>
  <si>
    <t>766660733</t>
  </si>
  <si>
    <t>Montáž dveřního bezpečnostního kování - štítku s klikou</t>
  </si>
  <si>
    <t>-1638832249</t>
  </si>
  <si>
    <t>104</t>
  </si>
  <si>
    <t>54914130</t>
  </si>
  <si>
    <t>dveřní kování bezpečnostní RC2 klika/madlo lakovaný nerez</t>
  </si>
  <si>
    <t>-386293099</t>
  </si>
  <si>
    <t>105</t>
  </si>
  <si>
    <t>54924010</t>
  </si>
  <si>
    <t>zámek zadlabací protipožární rozteč 90x55,5mm</t>
  </si>
  <si>
    <t>1162454978</t>
  </si>
  <si>
    <t>106</t>
  </si>
  <si>
    <t>54964159</t>
  </si>
  <si>
    <t>vložka cylindrická bezpečnostní 55+55</t>
  </si>
  <si>
    <t>645297695</t>
  </si>
  <si>
    <t>107</t>
  </si>
  <si>
    <t>766695212</t>
  </si>
  <si>
    <t>Montáž truhlářských prahů dveří jednokřídlových š do 10 cm</t>
  </si>
  <si>
    <t>-1203622348</t>
  </si>
  <si>
    <t>108</t>
  </si>
  <si>
    <t>61187121</t>
  </si>
  <si>
    <t>práh dveřní dřevěný dubový tl 20mm dl 620mm š 150mm</t>
  </si>
  <si>
    <t>-2115114953</t>
  </si>
  <si>
    <t>109</t>
  </si>
  <si>
    <t>61187161</t>
  </si>
  <si>
    <t>práh dveřní dřevěný dubový tl 20mm dl 820mm š 150mm</t>
  </si>
  <si>
    <t>-1899650491</t>
  </si>
  <si>
    <t>110</t>
  </si>
  <si>
    <t>488349575</t>
  </si>
  <si>
    <t>129</t>
  </si>
  <si>
    <t>2105733354</t>
  </si>
  <si>
    <t>131</t>
  </si>
  <si>
    <t>998766214</t>
  </si>
  <si>
    <t>Přesun hmot procentní pro kce truhlářské s omezením mechanizace v objektech v přes 24 do 36 m</t>
  </si>
  <si>
    <t>597391804</t>
  </si>
  <si>
    <t>132</t>
  </si>
  <si>
    <t>998766313</t>
  </si>
  <si>
    <t>Přesun hmot procentní pro kce truhlářské ruční v objektech v přes 12 do 24 m</t>
  </si>
  <si>
    <t>-524929502</t>
  </si>
  <si>
    <t>767</t>
  </si>
  <si>
    <t>Konstrukce zámečnické</t>
  </si>
  <si>
    <t>134</t>
  </si>
  <si>
    <t>1329120850</t>
  </si>
  <si>
    <t>771</t>
  </si>
  <si>
    <t>Podlahy z dlaždic</t>
  </si>
  <si>
    <t>139</t>
  </si>
  <si>
    <t>771574615</t>
  </si>
  <si>
    <t>Montáž podlah keramických hladkých lepených cementovým standardním lepidlem přes 6 do 9 ks/m2</t>
  </si>
  <si>
    <t>-1502785684</t>
  </si>
  <si>
    <t>140</t>
  </si>
  <si>
    <t>59761176</t>
  </si>
  <si>
    <t>dlažba keramická nemrazuvzdorná R9 povrch hladký/matný tl do 10mm přes 6 do 9ks/m2</t>
  </si>
  <si>
    <t>1652189686</t>
  </si>
  <si>
    <t>3,466*1,1 'Přepočtené koeficientem množství</t>
  </si>
  <si>
    <t>141</t>
  </si>
  <si>
    <t>998771214</t>
  </si>
  <si>
    <t>Přesun hmot procentní pro podlahy z dlaždic s omezením mechanizace v objektech v přes 24 do 36 m</t>
  </si>
  <si>
    <t>1747094490</t>
  </si>
  <si>
    <t>142</t>
  </si>
  <si>
    <t>998771313</t>
  </si>
  <si>
    <t>Přesun hmot procentní pro podlahy z dlaždic ruční v objektech v přes 12 do 24 m</t>
  </si>
  <si>
    <t>1876022781</t>
  </si>
  <si>
    <t>775</t>
  </si>
  <si>
    <t>Podlahy skládané</t>
  </si>
  <si>
    <t>143</t>
  </si>
  <si>
    <t>775449121</t>
  </si>
  <si>
    <t>Montáž podlahové lišty ukončovací připevněné vruty</t>
  </si>
  <si>
    <t>673506542</t>
  </si>
  <si>
    <t>144</t>
  </si>
  <si>
    <t>28342005</t>
  </si>
  <si>
    <t>lišta ukončovací z PVC 12,5mm</t>
  </si>
  <si>
    <t>1345026485</t>
  </si>
  <si>
    <t>52,7*1,08 'Přepočtené koeficientem množství</t>
  </si>
  <si>
    <t>145</t>
  </si>
  <si>
    <t>1150054002</t>
  </si>
  <si>
    <t>146</t>
  </si>
  <si>
    <t>-180272356</t>
  </si>
  <si>
    <t>40,397</t>
  </si>
  <si>
    <t>40,397*1,05 'Přepočtené koeficientem množství</t>
  </si>
  <si>
    <t>147</t>
  </si>
  <si>
    <t>998775214</t>
  </si>
  <si>
    <t>Přesun hmot procentní pro podlahy skládané s omezením mechanizace v objektech v přes 24 do 36 m</t>
  </si>
  <si>
    <t>1027759461</t>
  </si>
  <si>
    <t>148</t>
  </si>
  <si>
    <t>998775313</t>
  </si>
  <si>
    <t>Přesun hmot procentní pro podlahy skládané ruční v objektech v přes 12 do 24 m</t>
  </si>
  <si>
    <t>-597623022</t>
  </si>
  <si>
    <t>776</t>
  </si>
  <si>
    <t>Podlahy povlakové</t>
  </si>
  <si>
    <t>149</t>
  </si>
  <si>
    <t>776111115</t>
  </si>
  <si>
    <t>Broušení podkladu povlakových podlah před litím stěrky</t>
  </si>
  <si>
    <t>-1434993633</t>
  </si>
  <si>
    <t>150</t>
  </si>
  <si>
    <t>-1572393197</t>
  </si>
  <si>
    <t>43,589</t>
  </si>
  <si>
    <t>151</t>
  </si>
  <si>
    <t>776201811</t>
  </si>
  <si>
    <t>Demontáž lepených povlakových podlah bez podložky ručně</t>
  </si>
  <si>
    <t>389827965</t>
  </si>
  <si>
    <t>1,79*1,2 "koupelna</t>
  </si>
  <si>
    <t>0,9*1,160 "WC</t>
  </si>
  <si>
    <t>152</t>
  </si>
  <si>
    <t>776410811</t>
  </si>
  <si>
    <t>Odstranění soklíků a lišt pryžových nebo plastových</t>
  </si>
  <si>
    <t>-733174637</t>
  </si>
  <si>
    <t>4,05*2+1,2*2 "předsíň</t>
  </si>
  <si>
    <t>2,25+3,37*2 "kuchyně</t>
  </si>
  <si>
    <t>4,05*2+3,98*2 "OP</t>
  </si>
  <si>
    <t>5,26*2+2,25*2 "pokoj</t>
  </si>
  <si>
    <t>1,0+1,0+1,2 "koupelna</t>
  </si>
  <si>
    <t>0,9*2+1,160*2 "WC</t>
  </si>
  <si>
    <t>153</t>
  </si>
  <si>
    <t>998776214</t>
  </si>
  <si>
    <t>Přesun hmot procentní pro podlahy povlakové s omezením mechanizace v objektech v přes 24 do 36 m</t>
  </si>
  <si>
    <t>597508914</t>
  </si>
  <si>
    <t>154</t>
  </si>
  <si>
    <t>998776313</t>
  </si>
  <si>
    <t>Přesun hmot procentní pro podlahy povlakové ruční v objektech v přes 12 do 24 m</t>
  </si>
  <si>
    <t>1946458887</t>
  </si>
  <si>
    <t>781</t>
  </si>
  <si>
    <t>Dokončovací práce - obklady</t>
  </si>
  <si>
    <t>155</t>
  </si>
  <si>
    <t>-381979703</t>
  </si>
  <si>
    <t>156</t>
  </si>
  <si>
    <t>100812179</t>
  </si>
  <si>
    <t>16,04*1,15 'Přepočtené koeficientem množství</t>
  </si>
  <si>
    <t>157</t>
  </si>
  <si>
    <t>781472315</t>
  </si>
  <si>
    <t>Montáž obkladů keramických hladkých lepených cementovým flexibilním rychletuhnoucím lepidlem přes 6 do 9 ks/m2 - kuchyně</t>
  </si>
  <si>
    <t>-1097518459</t>
  </si>
  <si>
    <t>2,70*0,70+1,0*1,6 "kuchyně</t>
  </si>
  <si>
    <t>158</t>
  </si>
  <si>
    <t>obklad keramický nemrazuvzdorný povrch hladký/lesklý tl do 10mm přes 6 do 9ks/m2</t>
  </si>
  <si>
    <t>-1576915081</t>
  </si>
  <si>
    <t>3,49*1,15 'Přepočtené koeficientem množství</t>
  </si>
  <si>
    <t>159</t>
  </si>
  <si>
    <t>781473810</t>
  </si>
  <si>
    <t>Demontáž obkladů z obkladaček keramických lepených - kuchyně</t>
  </si>
  <si>
    <t>-1688297821</t>
  </si>
  <si>
    <t>0,9*0,75+0,8*0,5 "kuchyň</t>
  </si>
  <si>
    <t>160</t>
  </si>
  <si>
    <t>781491012</t>
  </si>
  <si>
    <t>Montáž zrcadel plochy přes 1 m2 lepených silikonovým tmelem na podkladní omítku</t>
  </si>
  <si>
    <t>-396268248</t>
  </si>
  <si>
    <t>161</t>
  </si>
  <si>
    <t>63465122</t>
  </si>
  <si>
    <t>zrcadlo nemontované čiré tl 3mm max rozměr 3210x2250mm</t>
  </si>
  <si>
    <t>-1969772969</t>
  </si>
  <si>
    <t>162</t>
  </si>
  <si>
    <t>781492111</t>
  </si>
  <si>
    <t>Montáž profilů rohových kladených do malty</t>
  </si>
  <si>
    <t>1396302573</t>
  </si>
  <si>
    <t>163</t>
  </si>
  <si>
    <t>19416006</t>
  </si>
  <si>
    <t>lišta ukončovací z eloxovaného hliníku 12,5mm</t>
  </si>
  <si>
    <t>-1699016771</t>
  </si>
  <si>
    <t>30*1,05 'Přepočtené koeficientem množství</t>
  </si>
  <si>
    <t>164</t>
  </si>
  <si>
    <t>998781114</t>
  </si>
  <si>
    <t>Přesun hmot tonážní pro obklady keramické s omezením mechanizace v objektech v přes 24 do 36 m</t>
  </si>
  <si>
    <t>1745296711</t>
  </si>
  <si>
    <t>165</t>
  </si>
  <si>
    <t>998781123</t>
  </si>
  <si>
    <t>Přesun hmot tonážní pro obklady keramické ruční v objektech v přes 12 do 24 m</t>
  </si>
  <si>
    <t>-2038219345</t>
  </si>
  <si>
    <t>783</t>
  </si>
  <si>
    <t>Dokončovací práce - nátěry</t>
  </si>
  <si>
    <t>166</t>
  </si>
  <si>
    <t>783601315</t>
  </si>
  <si>
    <t>Odmaštění deskových otopných těles vodou ředitelným odmašťovačem před provedením nátěru</t>
  </si>
  <si>
    <t>177551267</t>
  </si>
  <si>
    <t>(1,8++1,0)*0,60</t>
  </si>
  <si>
    <t>167</t>
  </si>
  <si>
    <t>783601325</t>
  </si>
  <si>
    <t>Odmaštění článkových otopných těles vodou ředitelným odmašťovačem před provedením nátěru</t>
  </si>
  <si>
    <t>1542198940</t>
  </si>
  <si>
    <t>0,3*0,6 "kuchyně</t>
  </si>
  <si>
    <t>168</t>
  </si>
  <si>
    <t>783624121</t>
  </si>
  <si>
    <t>Základní jednonásobný akrylátový nátěr deskových otopných těles</t>
  </si>
  <si>
    <t>29989694</t>
  </si>
  <si>
    <t>1,68</t>
  </si>
  <si>
    <t>169</t>
  </si>
  <si>
    <t>783624141</t>
  </si>
  <si>
    <t>Základní jednonásobný akrylátový nátěr litinových otopných těles</t>
  </si>
  <si>
    <t>-613212432</t>
  </si>
  <si>
    <t>0,180</t>
  </si>
  <si>
    <t>170</t>
  </si>
  <si>
    <t>783627111</t>
  </si>
  <si>
    <t>Krycí jednonásobný akrylátový nátěr článkových otopných těles</t>
  </si>
  <si>
    <t>-515311062</t>
  </si>
  <si>
    <t>171</t>
  </si>
  <si>
    <t>783627121</t>
  </si>
  <si>
    <t>Krycí jednonásobný akrylátový nátěr deskových otopných těles</t>
  </si>
  <si>
    <t>1113807464</t>
  </si>
  <si>
    <t>172</t>
  </si>
  <si>
    <t>783627601</t>
  </si>
  <si>
    <t>Krycí jednonásobný akrylátový nátěr potrubí DN do 50 mm</t>
  </si>
  <si>
    <t>1851747740</t>
  </si>
  <si>
    <t>784</t>
  </si>
  <si>
    <t>Dokončovací práce - malby a tapety</t>
  </si>
  <si>
    <t>173</t>
  </si>
  <si>
    <t>784121001</t>
  </si>
  <si>
    <t>Oškrabání malby v místnostech v do 3,80 m</t>
  </si>
  <si>
    <t>-2115468161</t>
  </si>
  <si>
    <t>174</t>
  </si>
  <si>
    <t>784181101</t>
  </si>
  <si>
    <t>Základní akrylátová jednonásobná bezbarvá penetrace podkladu v místnostech v do 3,80 m</t>
  </si>
  <si>
    <t>-1819431295</t>
  </si>
  <si>
    <t>(4,05*2+1,2*2)*2,60</t>
  </si>
  <si>
    <t>4,05*1,2 "strop</t>
  </si>
  <si>
    <t>-(0,6*2,0+(0,8*2)*3) "otvory</t>
  </si>
  <si>
    <t>(2,25+3,31*2)*2,60+2,25*2,2</t>
  </si>
  <si>
    <t>2,25*3,31 "strop</t>
  </si>
  <si>
    <t>(4,05*2+3,98*2)*2,60</t>
  </si>
  <si>
    <t>4,05*3,98 "strop</t>
  </si>
  <si>
    <t>(5,260*2+2,25*2)*2,60</t>
  </si>
  <si>
    <t>2,25*5,26 "strop</t>
  </si>
  <si>
    <t>175</t>
  </si>
  <si>
    <t>784221101</t>
  </si>
  <si>
    <t>Dvojnásobné bílé malby ze směsí za sucha dobře otěruvzdorných v místnostech do 3,80 m</t>
  </si>
  <si>
    <t>-1233837869</t>
  </si>
  <si>
    <t>151,512</t>
  </si>
  <si>
    <t>0,89*2,2</t>
  </si>
  <si>
    <t>-(0,7*2,02) "otvory</t>
  </si>
  <si>
    <t>(2,25*2+3,37*2)*2,65</t>
  </si>
  <si>
    <t>-(0,9*2,02+1,2*1,6+1,2*0,4) "otvory</t>
  </si>
  <si>
    <t>0,8*1,97*1+0,6*1,97</t>
  </si>
  <si>
    <t>zástěna sprchového koutu čtyřdílná bezrámová skleněná tl 8 a 6mm se dvěma otvíravými díly na vaničku 900x900mm levá polovina</t>
  </si>
  <si>
    <t>vanička sprchová akrylátová čtvrtkruhová 900x900mm</t>
  </si>
  <si>
    <t>55423003RR</t>
  </si>
  <si>
    <t>55495075RR</t>
  </si>
  <si>
    <t>Elektroinstalace</t>
  </si>
  <si>
    <t>Nová elektroinstalace včetně bytové rozvodnice, vybavení, ovládacích prvků a zednických přípomocí</t>
  </si>
  <si>
    <t>763131451.KNF</t>
  </si>
  <si>
    <t>SDK podhled D112 desky 1x GREEN (H2) 12,5 bez izolace dvouvrstvá spodní kce profil CD+UD</t>
  </si>
  <si>
    <t>Kombi sporák s piezoelektrický zapalovačem</t>
  </si>
  <si>
    <t>Montáž obkladů keramických hladkých lepených cementovým rychletuhnoucím lepidlem přes 4 do 6 ks/m2 - koupelna a WC</t>
  </si>
  <si>
    <t>2,25*1,0 "koupelna stěna se zrcadlem</t>
  </si>
  <si>
    <t>2,25*1,1 'Přepočtené koeficientem množství</t>
  </si>
  <si>
    <t>554235003RR</t>
  </si>
  <si>
    <t>0,89*2,2-0,7*2,02 "dozdívka příčky koupelny</t>
  </si>
  <si>
    <t>1,675*9</t>
  </si>
  <si>
    <t>1,304*2</t>
  </si>
  <si>
    <t>741371848R</t>
  </si>
  <si>
    <t>AKR750R</t>
  </si>
  <si>
    <t>Vestavná digestoř</t>
  </si>
  <si>
    <t>63482152R</t>
  </si>
  <si>
    <t>766815R</t>
  </si>
  <si>
    <t>Montáž kuchyňské linky s dolními i horními skříňkami, včetně vestavného dřezu s baterií (včetně materiálu)</t>
  </si>
  <si>
    <t>7676214R</t>
  </si>
  <si>
    <t>Seřízení oken otvíravých</t>
  </si>
  <si>
    <t>Montáž podlah plovoucích ze zaklapávacích lamel</t>
  </si>
  <si>
    <t>77554115R</t>
  </si>
  <si>
    <t>781472315R</t>
  </si>
  <si>
    <t>Keramická obkládačka, povrch glazovaný, 598x298x8 mm</t>
  </si>
  <si>
    <t>4861834R</t>
  </si>
  <si>
    <t>5976175R</t>
  </si>
  <si>
    <t>72611105R</t>
  </si>
  <si>
    <t>Instalační předstěna pro klozet s ovládáním zepředu</t>
  </si>
  <si>
    <t>7761417R</t>
  </si>
  <si>
    <t>Stěrka podlahová nivelační pro vyrovnání podkladu povlakových podlah pevnosti 20 MPa tl do 3 mm, včetně penetrace podkladu</t>
  </si>
  <si>
    <t>2841200R</t>
  </si>
  <si>
    <t>dílec laminátový plovoucí, třída zátěže 23/33, nášlapná vrstva 0,30mm, tl 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</si>
</sst>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left" vertical="center" wrapText="1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126</xdr:row>
      <xdr:rowOff>0</xdr:rowOff>
    </xdr:from>
    <xdr:to>
      <xdr:col>9</xdr:col>
      <xdr:colOff>1215390</xdr:colOff>
      <xdr:row>130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03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89" t="s">
        <v>14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R5" s="20"/>
      <c r="BE5" s="186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191" t="s">
        <v>17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R6" s="20"/>
      <c r="BE6" s="187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87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87"/>
      <c r="BS8" s="17" t="s">
        <v>6</v>
      </c>
    </row>
    <row r="9" spans="1:74" ht="14.45" customHeight="1">
      <c r="B9" s="20"/>
      <c r="AR9" s="20"/>
      <c r="BE9" s="187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87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187"/>
      <c r="BS11" s="17" t="s">
        <v>6</v>
      </c>
    </row>
    <row r="12" spans="1:74" ht="6.95" customHeight="1">
      <c r="B12" s="20"/>
      <c r="AR12" s="20"/>
      <c r="BE12" s="187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87"/>
      <c r="BS13" s="17" t="s">
        <v>6</v>
      </c>
    </row>
    <row r="14" spans="1:74" ht="12.75">
      <c r="B14" s="20"/>
      <c r="E14" s="192" t="s">
        <v>29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27" t="s">
        <v>27</v>
      </c>
      <c r="AN14" s="29" t="s">
        <v>29</v>
      </c>
      <c r="AR14" s="20"/>
      <c r="BE14" s="187"/>
      <c r="BS14" s="17" t="s">
        <v>6</v>
      </c>
    </row>
    <row r="15" spans="1:74" ht="6.95" customHeight="1">
      <c r="B15" s="20"/>
      <c r="AR15" s="20"/>
      <c r="BE15" s="187"/>
      <c r="BS15" s="17" t="s">
        <v>3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87"/>
      <c r="BS16" s="17" t="s">
        <v>3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187"/>
      <c r="BS17" s="17" t="s">
        <v>32</v>
      </c>
    </row>
    <row r="18" spans="2:71" ht="6.95" customHeight="1">
      <c r="B18" s="20"/>
      <c r="AR18" s="20"/>
      <c r="BE18" s="187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187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187"/>
      <c r="BS20" s="17" t="s">
        <v>32</v>
      </c>
    </row>
    <row r="21" spans="2:71" ht="6.95" customHeight="1">
      <c r="B21" s="20"/>
      <c r="AR21" s="20"/>
      <c r="BE21" s="187"/>
    </row>
    <row r="22" spans="2:71" ht="12" customHeight="1">
      <c r="B22" s="20"/>
      <c r="D22" s="27" t="s">
        <v>35</v>
      </c>
      <c r="AR22" s="20"/>
      <c r="BE22" s="187"/>
    </row>
    <row r="23" spans="2:71" ht="16.5" customHeight="1">
      <c r="B23" s="20"/>
      <c r="E23" s="194" t="s">
        <v>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R23" s="20"/>
      <c r="BE23" s="187"/>
    </row>
    <row r="24" spans="2:71" ht="6.95" customHeight="1">
      <c r="B24" s="20"/>
      <c r="AR24" s="20"/>
      <c r="BE24" s="187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87"/>
    </row>
    <row r="26" spans="2:71" s="1" customFormat="1" ht="25.9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5">
        <f>ROUND(AG94,2)</f>
        <v>0</v>
      </c>
      <c r="AL26" s="196"/>
      <c r="AM26" s="196"/>
      <c r="AN26" s="196"/>
      <c r="AO26" s="196"/>
      <c r="AR26" s="32"/>
      <c r="BE26" s="187"/>
    </row>
    <row r="27" spans="2:71" s="1" customFormat="1" ht="6.95" customHeight="1">
      <c r="B27" s="32"/>
      <c r="AR27" s="32"/>
      <c r="BE27" s="187"/>
    </row>
    <row r="28" spans="2:71" s="1" customFormat="1" ht="12.75">
      <c r="B28" s="32"/>
      <c r="L28" s="197" t="s">
        <v>37</v>
      </c>
      <c r="M28" s="197"/>
      <c r="N28" s="197"/>
      <c r="O28" s="197"/>
      <c r="P28" s="197"/>
      <c r="W28" s="197" t="s">
        <v>38</v>
      </c>
      <c r="X28" s="197"/>
      <c r="Y28" s="197"/>
      <c r="Z28" s="197"/>
      <c r="AA28" s="197"/>
      <c r="AB28" s="197"/>
      <c r="AC28" s="197"/>
      <c r="AD28" s="197"/>
      <c r="AE28" s="197"/>
      <c r="AK28" s="197" t="s">
        <v>39</v>
      </c>
      <c r="AL28" s="197"/>
      <c r="AM28" s="197"/>
      <c r="AN28" s="197"/>
      <c r="AO28" s="197"/>
      <c r="AR28" s="32"/>
      <c r="BE28" s="187"/>
    </row>
    <row r="29" spans="2:71" s="2" customFormat="1" ht="14.45" customHeight="1">
      <c r="B29" s="36"/>
      <c r="D29" s="27" t="s">
        <v>40</v>
      </c>
      <c r="F29" s="27" t="s">
        <v>41</v>
      </c>
      <c r="L29" s="185">
        <v>0.21</v>
      </c>
      <c r="M29" s="184"/>
      <c r="N29" s="184"/>
      <c r="O29" s="184"/>
      <c r="P29" s="184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3">
        <f>ROUND(AV94, 2)</f>
        <v>0</v>
      </c>
      <c r="AL29" s="184"/>
      <c r="AM29" s="184"/>
      <c r="AN29" s="184"/>
      <c r="AO29" s="184"/>
      <c r="AR29" s="36"/>
      <c r="BE29" s="188"/>
    </row>
    <row r="30" spans="2:71" s="2" customFormat="1" ht="14.45" customHeight="1">
      <c r="B30" s="36"/>
      <c r="F30" s="27" t="s">
        <v>42</v>
      </c>
      <c r="L30" s="185">
        <v>0.12</v>
      </c>
      <c r="M30" s="184"/>
      <c r="N30" s="184"/>
      <c r="O30" s="184"/>
      <c r="P30" s="184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ROUND(AW94, 2)</f>
        <v>0</v>
      </c>
      <c r="AL30" s="184"/>
      <c r="AM30" s="184"/>
      <c r="AN30" s="184"/>
      <c r="AO30" s="184"/>
      <c r="AR30" s="36"/>
      <c r="BE30" s="188"/>
    </row>
    <row r="31" spans="2:71" s="2" customFormat="1" ht="14.45" hidden="1" customHeight="1">
      <c r="B31" s="36"/>
      <c r="F31" s="27" t="s">
        <v>43</v>
      </c>
      <c r="L31" s="185">
        <v>0.21</v>
      </c>
      <c r="M31" s="184"/>
      <c r="N31" s="184"/>
      <c r="O31" s="184"/>
      <c r="P31" s="184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36"/>
      <c r="BE31" s="188"/>
    </row>
    <row r="32" spans="2:71" s="2" customFormat="1" ht="14.45" hidden="1" customHeight="1">
      <c r="B32" s="36"/>
      <c r="F32" s="27" t="s">
        <v>44</v>
      </c>
      <c r="L32" s="185">
        <v>0.12</v>
      </c>
      <c r="M32" s="184"/>
      <c r="N32" s="184"/>
      <c r="O32" s="184"/>
      <c r="P32" s="184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36"/>
      <c r="BE32" s="188"/>
    </row>
    <row r="33" spans="2:57" s="2" customFormat="1" ht="14.45" hidden="1" customHeight="1">
      <c r="B33" s="36"/>
      <c r="F33" s="27" t="s">
        <v>45</v>
      </c>
      <c r="L33" s="185">
        <v>0</v>
      </c>
      <c r="M33" s="184"/>
      <c r="N33" s="184"/>
      <c r="O33" s="184"/>
      <c r="P33" s="184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3">
        <v>0</v>
      </c>
      <c r="AL33" s="184"/>
      <c r="AM33" s="184"/>
      <c r="AN33" s="184"/>
      <c r="AO33" s="184"/>
      <c r="AR33" s="36"/>
      <c r="BE33" s="188"/>
    </row>
    <row r="34" spans="2:57" s="1" customFormat="1" ht="6.95" customHeight="1">
      <c r="B34" s="32"/>
      <c r="AR34" s="32"/>
      <c r="BE34" s="187"/>
    </row>
    <row r="35" spans="2:57" s="1" customFormat="1" ht="25.9" customHeight="1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18" t="s">
        <v>48</v>
      </c>
      <c r="Y35" s="219"/>
      <c r="Z35" s="219"/>
      <c r="AA35" s="219"/>
      <c r="AB35" s="219"/>
      <c r="AC35" s="39"/>
      <c r="AD35" s="39"/>
      <c r="AE35" s="39"/>
      <c r="AF35" s="39"/>
      <c r="AG35" s="39"/>
      <c r="AH35" s="39"/>
      <c r="AI35" s="39"/>
      <c r="AJ35" s="39"/>
      <c r="AK35" s="220">
        <f>SUM(AK26:AK33)</f>
        <v>0</v>
      </c>
      <c r="AL35" s="219"/>
      <c r="AM35" s="219"/>
      <c r="AN35" s="219"/>
      <c r="AO35" s="221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51</v>
      </c>
      <c r="AI60" s="34"/>
      <c r="AJ60" s="34"/>
      <c r="AK60" s="34"/>
      <c r="AL60" s="34"/>
      <c r="AM60" s="43" t="s">
        <v>52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54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51</v>
      </c>
      <c r="AI75" s="34"/>
      <c r="AJ75" s="34"/>
      <c r="AK75" s="34"/>
      <c r="AL75" s="34"/>
      <c r="AM75" s="43" t="s">
        <v>52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0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0" s="1" customFormat="1" ht="24.95" customHeight="1">
      <c r="B82" s="32"/>
      <c r="C82" s="21" t="s">
        <v>55</v>
      </c>
      <c r="AR82" s="32"/>
    </row>
    <row r="83" spans="1:90" s="1" customFormat="1" ht="6.95" customHeight="1">
      <c r="B83" s="32"/>
      <c r="AR83" s="32"/>
    </row>
    <row r="84" spans="1:90" s="3" customFormat="1" ht="12" customHeight="1">
      <c r="B84" s="48"/>
      <c r="C84" s="27" t="s">
        <v>13</v>
      </c>
      <c r="L84" s="3" t="str">
        <f>K5</f>
        <v>053</v>
      </c>
      <c r="AR84" s="48"/>
    </row>
    <row r="85" spans="1:90" s="4" customFormat="1" ht="36.950000000000003" customHeight="1">
      <c r="B85" s="49"/>
      <c r="C85" s="50" t="s">
        <v>16</v>
      </c>
      <c r="L85" s="209" t="str">
        <f>K6</f>
        <v>Rekonstrukce bytu č. 19, Nákupní 474/13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R85" s="49"/>
    </row>
    <row r="86" spans="1:90" s="1" customFormat="1" ht="6.95" customHeight="1">
      <c r="B86" s="32"/>
      <c r="AR86" s="32"/>
    </row>
    <row r="87" spans="1:90" s="1" customFormat="1" ht="12" customHeight="1">
      <c r="B87" s="32"/>
      <c r="C87" s="27" t="s">
        <v>20</v>
      </c>
      <c r="L87" s="51" t="str">
        <f>IF(K8="","",K8)</f>
        <v>Havířov</v>
      </c>
      <c r="AI87" s="27" t="s">
        <v>22</v>
      </c>
      <c r="AM87" s="211" t="str">
        <f>IF(AN8= "","",AN8)</f>
        <v>15. 8. 2025</v>
      </c>
      <c r="AN87" s="211"/>
      <c r="AR87" s="32"/>
    </row>
    <row r="88" spans="1:90" s="1" customFormat="1" ht="6.95" customHeight="1">
      <c r="B88" s="32"/>
      <c r="AR88" s="32"/>
    </row>
    <row r="89" spans="1:90" s="1" customFormat="1" ht="15.2" customHeight="1">
      <c r="B89" s="32"/>
      <c r="C89" s="27" t="s">
        <v>24</v>
      </c>
      <c r="L89" s="3" t="str">
        <f>IF(E11= "","",E11)</f>
        <v>SBD Havířov</v>
      </c>
      <c r="AI89" s="27" t="s">
        <v>30</v>
      </c>
      <c r="AM89" s="212" t="str">
        <f>IF(E17="","",E17)</f>
        <v xml:space="preserve"> </v>
      </c>
      <c r="AN89" s="213"/>
      <c r="AO89" s="213"/>
      <c r="AP89" s="213"/>
      <c r="AR89" s="32"/>
      <c r="AS89" s="214" t="s">
        <v>56</v>
      </c>
      <c r="AT89" s="21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0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12" t="str">
        <f>IF(E20="","",E20)</f>
        <v>Barvík</v>
      </c>
      <c r="AN90" s="213"/>
      <c r="AO90" s="213"/>
      <c r="AP90" s="213"/>
      <c r="AR90" s="32"/>
      <c r="AS90" s="216"/>
      <c r="AT90" s="217"/>
      <c r="BD90" s="56"/>
    </row>
    <row r="91" spans="1:90" s="1" customFormat="1" ht="10.9" customHeight="1">
      <c r="B91" s="32"/>
      <c r="AR91" s="32"/>
      <c r="AS91" s="216"/>
      <c r="AT91" s="217"/>
      <c r="BD91" s="56"/>
    </row>
    <row r="92" spans="1:90" s="1" customFormat="1" ht="29.25" customHeight="1">
      <c r="B92" s="32"/>
      <c r="C92" s="204" t="s">
        <v>57</v>
      </c>
      <c r="D92" s="205"/>
      <c r="E92" s="205"/>
      <c r="F92" s="205"/>
      <c r="G92" s="205"/>
      <c r="H92" s="57"/>
      <c r="I92" s="206" t="s">
        <v>58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59</v>
      </c>
      <c r="AH92" s="205"/>
      <c r="AI92" s="205"/>
      <c r="AJ92" s="205"/>
      <c r="AK92" s="205"/>
      <c r="AL92" s="205"/>
      <c r="AM92" s="205"/>
      <c r="AN92" s="206" t="s">
        <v>60</v>
      </c>
      <c r="AO92" s="205"/>
      <c r="AP92" s="208"/>
      <c r="AQ92" s="58" t="s">
        <v>61</v>
      </c>
      <c r="AR92" s="32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</row>
    <row r="93" spans="1:90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0" s="5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1">
        <f>ROUND(AG95,2)</f>
        <v>0</v>
      </c>
      <c r="AH94" s="201"/>
      <c r="AI94" s="201"/>
      <c r="AJ94" s="201"/>
      <c r="AK94" s="201"/>
      <c r="AL94" s="201"/>
      <c r="AM94" s="201"/>
      <c r="AN94" s="202">
        <f>SUM(AG94,AT94)</f>
        <v>0</v>
      </c>
      <c r="AO94" s="202"/>
      <c r="AP94" s="202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 t="e">
        <f>ROUND(AU95,5)</f>
        <v>#REF!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0" s="6" customFormat="1" ht="24.75" customHeight="1">
      <c r="A95" s="73" t="s">
        <v>79</v>
      </c>
      <c r="B95" s="74"/>
      <c r="C95" s="75"/>
      <c r="D95" s="200" t="s">
        <v>14</v>
      </c>
      <c r="E95" s="200"/>
      <c r="F95" s="200"/>
      <c r="G95" s="200"/>
      <c r="H95" s="200"/>
      <c r="I95" s="76"/>
      <c r="J95" s="200" t="s">
        <v>17</v>
      </c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198">
        <f>'053 - Rekonstrukce bytu č...'!J28</f>
        <v>0</v>
      </c>
      <c r="AH95" s="199"/>
      <c r="AI95" s="199"/>
      <c r="AJ95" s="199"/>
      <c r="AK95" s="199"/>
      <c r="AL95" s="199"/>
      <c r="AM95" s="199"/>
      <c r="AN95" s="198">
        <f>SUM(AG95,AT95)</f>
        <v>0</v>
      </c>
      <c r="AO95" s="199"/>
      <c r="AP95" s="199"/>
      <c r="AQ95" s="77" t="s">
        <v>80</v>
      </c>
      <c r="AR95" s="74"/>
      <c r="AS95" s="78">
        <v>0</v>
      </c>
      <c r="AT95" s="79">
        <f>ROUND(SUM(AV95:AW95),2)</f>
        <v>0</v>
      </c>
      <c r="AU95" s="80" t="e">
        <f>'053 - Rekonstrukce bytu č...'!P138</f>
        <v>#REF!</v>
      </c>
      <c r="AV95" s="79">
        <f>'053 - Rekonstrukce bytu č...'!J31</f>
        <v>0</v>
      </c>
      <c r="AW95" s="79">
        <f>'053 - Rekonstrukce bytu č...'!J32</f>
        <v>0</v>
      </c>
      <c r="AX95" s="79">
        <f>'053 - Rekonstrukce bytu č...'!J33</f>
        <v>0</v>
      </c>
      <c r="AY95" s="79">
        <f>'053 - Rekonstrukce bytu č...'!J34</f>
        <v>0</v>
      </c>
      <c r="AZ95" s="79">
        <f>'053 - Rekonstrukce bytu č...'!F31</f>
        <v>0</v>
      </c>
      <c r="BA95" s="79">
        <f>'053 - Rekonstrukce bytu č...'!F32</f>
        <v>0</v>
      </c>
      <c r="BB95" s="79">
        <f>'053 - Rekonstrukce bytu č...'!F33</f>
        <v>0</v>
      </c>
      <c r="BC95" s="79">
        <f>'053 - Rekonstrukce bytu č...'!F34</f>
        <v>0</v>
      </c>
      <c r="BD95" s="81">
        <f>'053 - Rekonstrukce bytu č...'!F35</f>
        <v>0</v>
      </c>
      <c r="BT95" s="82" t="s">
        <v>81</v>
      </c>
      <c r="BU95" s="82" t="s">
        <v>82</v>
      </c>
      <c r="BV95" s="82" t="s">
        <v>77</v>
      </c>
      <c r="BW95" s="82" t="s">
        <v>4</v>
      </c>
      <c r="BX95" s="82" t="s">
        <v>78</v>
      </c>
      <c r="CL95" s="82" t="s">
        <v>1</v>
      </c>
    </row>
    <row r="96" spans="1:90" s="1" customFormat="1" ht="30" customHeight="1">
      <c r="B96" s="32"/>
      <c r="AR96" s="32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053 - Rekonstrukce bytu č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34"/>
  <sheetViews>
    <sheetView showGridLines="0" tabSelected="1" topLeftCell="A327" zoomScaleNormal="100" workbookViewId="0">
      <selection activeCell="F354" sqref="F35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/>
    <col min="63" max="63" width="9.1640625" bestFit="1" customWidth="1"/>
    <col min="64" max="64" width="3.33203125" bestFit="1" customWidth="1"/>
    <col min="65" max="65" width="13.83203125" bestFit="1" customWidth="1"/>
  </cols>
  <sheetData>
    <row r="2" spans="2:46" ht="36.950000000000003" customHeight="1">
      <c r="L2" s="203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7" t="s">
        <v>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83</v>
      </c>
      <c r="L4" s="20"/>
      <c r="M4" s="83" t="s">
        <v>10</v>
      </c>
      <c r="AT4" s="17" t="s">
        <v>3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09" t="s">
        <v>17</v>
      </c>
      <c r="F7" s="222"/>
      <c r="G7" s="222"/>
      <c r="H7" s="222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18</v>
      </c>
      <c r="F9" s="25" t="s">
        <v>1</v>
      </c>
      <c r="I9" s="27" t="s">
        <v>19</v>
      </c>
      <c r="J9" s="25" t="s">
        <v>1</v>
      </c>
      <c r="L9" s="32"/>
    </row>
    <row r="10" spans="2:46" s="1" customFormat="1" ht="12" customHeight="1">
      <c r="B10" s="32"/>
      <c r="D10" s="27" t="s">
        <v>20</v>
      </c>
      <c r="F10" s="25" t="s">
        <v>21</v>
      </c>
      <c r="I10" s="27" t="s">
        <v>22</v>
      </c>
      <c r="J10" s="52" t="str">
        <f>'Rekapitulace stavby'!AN8</f>
        <v>15. 8. 2025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24</v>
      </c>
      <c r="I12" s="27" t="s">
        <v>25</v>
      </c>
      <c r="J12" s="25" t="s">
        <v>1</v>
      </c>
      <c r="L12" s="32"/>
    </row>
    <row r="13" spans="2:46" s="1" customFormat="1" ht="18" customHeight="1">
      <c r="B13" s="32"/>
      <c r="E13" s="25" t="s">
        <v>26</v>
      </c>
      <c r="I13" s="27" t="s">
        <v>27</v>
      </c>
      <c r="J13" s="25" t="s">
        <v>1</v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28</v>
      </c>
      <c r="I15" s="27" t="s">
        <v>25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23" t="str">
        <f>'Rekapitulace stavby'!E14</f>
        <v>Vyplň údaj</v>
      </c>
      <c r="F16" s="189"/>
      <c r="G16" s="189"/>
      <c r="H16" s="189"/>
      <c r="I16" s="27" t="s">
        <v>27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30</v>
      </c>
      <c r="I18" s="27" t="s">
        <v>25</v>
      </c>
      <c r="J18" s="25" t="str">
        <f>IF('Rekapitulace stavby'!AN16="","",'Rekapitulace stavby'!AN16)</f>
        <v/>
      </c>
      <c r="L18" s="32"/>
    </row>
    <row r="19" spans="2:12" s="1" customFormat="1" ht="18" customHeight="1">
      <c r="B19" s="32"/>
      <c r="E19" s="25" t="str">
        <f>IF('Rekapitulace stavby'!E17="","",'Rekapitulace stavby'!E17)</f>
        <v xml:space="preserve"> </v>
      </c>
      <c r="I19" s="27" t="s">
        <v>27</v>
      </c>
      <c r="J19" s="25" t="str">
        <f>IF('Rekapitulace stavby'!AN17="","",'Rekapitulace stavby'!AN17)</f>
        <v/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33</v>
      </c>
      <c r="I21" s="27" t="s">
        <v>25</v>
      </c>
      <c r="J21" s="25" t="s">
        <v>1</v>
      </c>
      <c r="L21" s="32"/>
    </row>
    <row r="22" spans="2:12" s="1" customFormat="1" ht="18" customHeight="1">
      <c r="B22" s="32"/>
      <c r="E22" s="25" t="s">
        <v>34</v>
      </c>
      <c r="I22" s="27" t="s">
        <v>27</v>
      </c>
      <c r="J22" s="25" t="s">
        <v>1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35</v>
      </c>
      <c r="L24" s="32"/>
    </row>
    <row r="25" spans="2:12" s="7" customFormat="1" ht="16.5" customHeight="1">
      <c r="B25" s="84"/>
      <c r="E25" s="194" t="s">
        <v>1</v>
      </c>
      <c r="F25" s="194"/>
      <c r="G25" s="194"/>
      <c r="H25" s="194"/>
      <c r="L25" s="84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3"/>
      <c r="E27" s="53"/>
      <c r="F27" s="53"/>
      <c r="G27" s="53"/>
      <c r="H27" s="53"/>
      <c r="I27" s="53"/>
      <c r="J27" s="53"/>
      <c r="K27" s="53"/>
      <c r="L27" s="32"/>
    </row>
    <row r="28" spans="2:12" s="1" customFormat="1" ht="25.35" customHeight="1">
      <c r="B28" s="32"/>
      <c r="D28" s="85" t="s">
        <v>36</v>
      </c>
      <c r="J28" s="66">
        <f>ROUND(J138, 2)</f>
        <v>0</v>
      </c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14.45" customHeight="1">
      <c r="B30" s="32"/>
      <c r="F30" s="35" t="s">
        <v>38</v>
      </c>
      <c r="I30" s="35" t="s">
        <v>37</v>
      </c>
      <c r="J30" s="35" t="s">
        <v>39</v>
      </c>
      <c r="L30" s="32"/>
    </row>
    <row r="31" spans="2:12" s="1" customFormat="1" ht="14.45" customHeight="1">
      <c r="B31" s="32"/>
      <c r="D31" s="55" t="s">
        <v>40</v>
      </c>
      <c r="E31" s="27" t="s">
        <v>41</v>
      </c>
      <c r="F31" s="86">
        <f>ROUND((SUM(BE138:BE433)),  2)</f>
        <v>0</v>
      </c>
      <c r="I31" s="87">
        <v>0.21</v>
      </c>
      <c r="J31" s="86">
        <f>ROUND(((SUM(BE138:BE433))*I31),  2)</f>
        <v>0</v>
      </c>
      <c r="L31" s="32"/>
    </row>
    <row r="32" spans="2:12" s="1" customFormat="1" ht="14.45" customHeight="1">
      <c r="B32" s="32"/>
      <c r="E32" s="27" t="s">
        <v>42</v>
      </c>
      <c r="F32" s="86">
        <f>ROUND((SUM(BF138:BF433)),  2)</f>
        <v>0</v>
      </c>
      <c r="I32" s="87">
        <v>0.12</v>
      </c>
      <c r="J32" s="86">
        <f>ROUND(((SUM(BF138:BF433))*I32),  2)</f>
        <v>0</v>
      </c>
      <c r="L32" s="32"/>
    </row>
    <row r="33" spans="2:12" s="1" customFormat="1" ht="14.45" hidden="1" customHeight="1">
      <c r="B33" s="32"/>
      <c r="E33" s="27" t="s">
        <v>43</v>
      </c>
      <c r="F33" s="86">
        <f>ROUND((SUM(BG138:BG433)),  2)</f>
        <v>0</v>
      </c>
      <c r="I33" s="87">
        <v>0.21</v>
      </c>
      <c r="J33" s="86">
        <f>0</f>
        <v>0</v>
      </c>
      <c r="L33" s="32"/>
    </row>
    <row r="34" spans="2:12" s="1" customFormat="1" ht="14.45" hidden="1" customHeight="1">
      <c r="B34" s="32"/>
      <c r="E34" s="27" t="s">
        <v>44</v>
      </c>
      <c r="F34" s="86">
        <f>ROUND((SUM(BH138:BH433)),  2)</f>
        <v>0</v>
      </c>
      <c r="I34" s="87">
        <v>0.12</v>
      </c>
      <c r="J34" s="86">
        <f>0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ROUND((SUM(BI138:BI433)),  2)</f>
        <v>0</v>
      </c>
      <c r="I35" s="87">
        <v>0</v>
      </c>
      <c r="J35" s="86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8"/>
      <c r="D37" s="89" t="s">
        <v>46</v>
      </c>
      <c r="E37" s="57"/>
      <c r="F37" s="57"/>
      <c r="G37" s="90" t="s">
        <v>47</v>
      </c>
      <c r="H37" s="91" t="s">
        <v>48</v>
      </c>
      <c r="I37" s="57"/>
      <c r="J37" s="92">
        <f>SUM(J28:J35)</f>
        <v>0</v>
      </c>
      <c r="K37" s="93"/>
      <c r="L37" s="32"/>
    </row>
    <row r="38" spans="2:12" s="1" customFormat="1" ht="14.45" customHeight="1">
      <c r="B38" s="32"/>
      <c r="L38" s="32"/>
    </row>
    <row r="39" spans="2:12" ht="14.45" customHeight="1">
      <c r="B39" s="20"/>
      <c r="L39" s="20"/>
    </row>
    <row r="40" spans="2:12" ht="14.45" customHeight="1">
      <c r="B40" s="20"/>
      <c r="L40" s="20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51</v>
      </c>
      <c r="E61" s="34"/>
      <c r="F61" s="94" t="s">
        <v>52</v>
      </c>
      <c r="G61" s="43" t="s">
        <v>51</v>
      </c>
      <c r="H61" s="34"/>
      <c r="I61" s="34"/>
      <c r="J61" s="95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51</v>
      </c>
      <c r="E76" s="34"/>
      <c r="F76" s="94" t="s">
        <v>52</v>
      </c>
      <c r="G76" s="43" t="s">
        <v>51</v>
      </c>
      <c r="H76" s="34"/>
      <c r="I76" s="34"/>
      <c r="J76" s="95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84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09" t="str">
        <f>E7</f>
        <v>Rekonstrukce bytu č. 19, Nákupní 474/13</v>
      </c>
      <c r="F85" s="222"/>
      <c r="G85" s="222"/>
      <c r="H85" s="222"/>
      <c r="L85" s="32"/>
    </row>
    <row r="86" spans="2:47" s="1" customFormat="1" ht="6.95" customHeight="1">
      <c r="B86" s="32"/>
      <c r="L86" s="32"/>
    </row>
    <row r="87" spans="2:47" s="1" customFormat="1" ht="12" customHeight="1">
      <c r="B87" s="32"/>
      <c r="C87" s="27" t="s">
        <v>20</v>
      </c>
      <c r="F87" s="25" t="str">
        <f>F10</f>
        <v>Havířov</v>
      </c>
      <c r="I87" s="27" t="s">
        <v>22</v>
      </c>
      <c r="J87" s="52" t="str">
        <f>IF(J10="","",J10)</f>
        <v>15. 8. 2025</v>
      </c>
      <c r="L87" s="32"/>
    </row>
    <row r="88" spans="2:47" s="1" customFormat="1" ht="6.95" customHeight="1">
      <c r="B88" s="32"/>
      <c r="L88" s="32"/>
    </row>
    <row r="89" spans="2:47" s="1" customFormat="1" ht="15.2" customHeight="1">
      <c r="B89" s="32"/>
      <c r="C89" s="27" t="s">
        <v>24</v>
      </c>
      <c r="F89" s="25" t="str">
        <f>E13</f>
        <v>SBD Havířov</v>
      </c>
      <c r="I89" s="27" t="s">
        <v>30</v>
      </c>
      <c r="J89" s="30" t="str">
        <f>E19</f>
        <v xml:space="preserve"> </v>
      </c>
      <c r="L89" s="32"/>
    </row>
    <row r="90" spans="2:47" s="1" customFormat="1" ht="15.2" customHeight="1">
      <c r="B90" s="32"/>
      <c r="C90" s="27" t="s">
        <v>28</v>
      </c>
      <c r="F90" s="25" t="str">
        <f>IF(E16="","",E16)</f>
        <v>Vyplň údaj</v>
      </c>
      <c r="I90" s="27" t="s">
        <v>33</v>
      </c>
      <c r="J90" s="30" t="str">
        <f>E22</f>
        <v>Barvík</v>
      </c>
      <c r="L90" s="32"/>
    </row>
    <row r="91" spans="2:47" s="1" customFormat="1" ht="10.35" customHeight="1">
      <c r="B91" s="32"/>
      <c r="L91" s="32"/>
    </row>
    <row r="92" spans="2:47" s="1" customFormat="1" ht="29.25" customHeight="1">
      <c r="B92" s="32"/>
      <c r="C92" s="96" t="s">
        <v>85</v>
      </c>
      <c r="D92" s="88"/>
      <c r="E92" s="88"/>
      <c r="F92" s="88"/>
      <c r="G92" s="88"/>
      <c r="H92" s="88"/>
      <c r="I92" s="88"/>
      <c r="J92" s="97" t="s">
        <v>86</v>
      </c>
      <c r="K92" s="88"/>
      <c r="L92" s="32"/>
    </row>
    <row r="93" spans="2:47" s="1" customFormat="1" ht="10.35" customHeight="1">
      <c r="B93" s="32"/>
      <c r="L93" s="32"/>
    </row>
    <row r="94" spans="2:47" s="1" customFormat="1" ht="22.9" customHeight="1">
      <c r="B94" s="32"/>
      <c r="C94" s="98" t="s">
        <v>87</v>
      </c>
      <c r="J94" s="66">
        <f>J138</f>
        <v>0</v>
      </c>
      <c r="L94" s="32"/>
      <c r="AU94" s="17" t="s">
        <v>88</v>
      </c>
    </row>
    <row r="95" spans="2:47" s="8" customFormat="1" ht="24.95" customHeight="1">
      <c r="B95" s="99"/>
      <c r="D95" s="100" t="s">
        <v>89</v>
      </c>
      <c r="E95" s="101"/>
      <c r="F95" s="101"/>
      <c r="G95" s="101"/>
      <c r="H95" s="101"/>
      <c r="I95" s="101"/>
      <c r="J95" s="102">
        <f>J139</f>
        <v>0</v>
      </c>
      <c r="L95" s="99"/>
    </row>
    <row r="96" spans="2:47" s="9" customFormat="1" ht="19.899999999999999" customHeight="1">
      <c r="B96" s="103"/>
      <c r="D96" s="104" t="s">
        <v>90</v>
      </c>
      <c r="E96" s="105"/>
      <c r="F96" s="105"/>
      <c r="G96" s="105"/>
      <c r="H96" s="105"/>
      <c r="I96" s="105"/>
      <c r="J96" s="106">
        <f>J140</f>
        <v>0</v>
      </c>
      <c r="L96" s="103"/>
    </row>
    <row r="97" spans="2:12" s="9" customFormat="1" ht="19.899999999999999" customHeight="1">
      <c r="B97" s="103"/>
      <c r="D97" s="104" t="s">
        <v>91</v>
      </c>
      <c r="E97" s="105"/>
      <c r="F97" s="105"/>
      <c r="G97" s="105"/>
      <c r="H97" s="105"/>
      <c r="I97" s="105"/>
      <c r="J97" s="106">
        <f>J150</f>
        <v>0</v>
      </c>
      <c r="L97" s="103"/>
    </row>
    <row r="98" spans="2:12" s="9" customFormat="1" ht="19.899999999999999" customHeight="1">
      <c r="B98" s="103"/>
      <c r="D98" s="104" t="s">
        <v>92</v>
      </c>
      <c r="E98" s="105"/>
      <c r="F98" s="105"/>
      <c r="G98" s="105"/>
      <c r="H98" s="105"/>
      <c r="I98" s="105"/>
      <c r="J98" s="106">
        <f>J180</f>
        <v>0</v>
      </c>
      <c r="L98" s="103"/>
    </row>
    <row r="99" spans="2:12" s="9" customFormat="1" ht="19.899999999999999" customHeight="1">
      <c r="B99" s="103"/>
      <c r="D99" s="104" t="s">
        <v>93</v>
      </c>
      <c r="E99" s="105"/>
      <c r="F99" s="105"/>
      <c r="G99" s="105"/>
      <c r="H99" s="105"/>
      <c r="I99" s="105"/>
      <c r="J99" s="106">
        <f>J185</f>
        <v>0</v>
      </c>
      <c r="L99" s="103"/>
    </row>
    <row r="100" spans="2:12" s="9" customFormat="1" ht="19.899999999999999" customHeight="1">
      <c r="B100" s="103"/>
      <c r="D100" s="104" t="s">
        <v>94</v>
      </c>
      <c r="E100" s="105"/>
      <c r="F100" s="105"/>
      <c r="G100" s="105"/>
      <c r="H100" s="105"/>
      <c r="I100" s="105"/>
      <c r="J100" s="106">
        <f>J191</f>
        <v>0</v>
      </c>
      <c r="L100" s="103"/>
    </row>
    <row r="101" spans="2:12" s="8" customFormat="1" ht="24.95" customHeight="1">
      <c r="B101" s="99"/>
      <c r="D101" s="100" t="s">
        <v>95</v>
      </c>
      <c r="E101" s="101"/>
      <c r="F101" s="101"/>
      <c r="G101" s="101"/>
      <c r="H101" s="101"/>
      <c r="I101" s="101"/>
      <c r="J101" s="102">
        <f>J196</f>
        <v>0</v>
      </c>
      <c r="L101" s="99"/>
    </row>
    <row r="102" spans="2:12" s="9" customFormat="1" ht="19.899999999999999" customHeight="1">
      <c r="B102" s="103"/>
      <c r="D102" s="104" t="s">
        <v>96</v>
      </c>
      <c r="E102" s="105"/>
      <c r="F102" s="105"/>
      <c r="G102" s="105"/>
      <c r="H102" s="105"/>
      <c r="I102" s="105"/>
      <c r="J102" s="106">
        <f>J197</f>
        <v>0</v>
      </c>
      <c r="L102" s="103"/>
    </row>
    <row r="103" spans="2:12" s="9" customFormat="1" ht="19.899999999999999" customHeight="1">
      <c r="B103" s="103"/>
      <c r="D103" s="104" t="s">
        <v>97</v>
      </c>
      <c r="E103" s="105"/>
      <c r="F103" s="105"/>
      <c r="G103" s="105"/>
      <c r="H103" s="105"/>
      <c r="I103" s="105"/>
      <c r="J103" s="106">
        <f>J217</f>
        <v>0</v>
      </c>
      <c r="L103" s="103"/>
    </row>
    <row r="104" spans="2:12" s="9" customFormat="1" ht="19.899999999999999" customHeight="1">
      <c r="B104" s="103"/>
      <c r="D104" s="104" t="s">
        <v>98</v>
      </c>
      <c r="E104" s="105"/>
      <c r="F104" s="105"/>
      <c r="G104" s="105"/>
      <c r="H104" s="105"/>
      <c r="I104" s="105"/>
      <c r="J104" s="106">
        <f>J225</f>
        <v>0</v>
      </c>
      <c r="L104" s="103"/>
    </row>
    <row r="105" spans="2:12" s="9" customFormat="1" ht="19.899999999999999" customHeight="1">
      <c r="B105" s="103"/>
      <c r="D105" s="104" t="s">
        <v>99</v>
      </c>
      <c r="E105" s="105"/>
      <c r="F105" s="105"/>
      <c r="G105" s="105"/>
      <c r="H105" s="105"/>
      <c r="I105" s="105"/>
      <c r="J105" s="106">
        <f>J234</f>
        <v>0</v>
      </c>
      <c r="L105" s="103"/>
    </row>
    <row r="106" spans="2:12" s="9" customFormat="1" ht="19.899999999999999" customHeight="1">
      <c r="B106" s="103"/>
      <c r="D106" s="104" t="s">
        <v>100</v>
      </c>
      <c r="E106" s="105"/>
      <c r="F106" s="105"/>
      <c r="G106" s="105"/>
      <c r="H106" s="105"/>
      <c r="I106" s="105"/>
      <c r="J106" s="106">
        <f>J240</f>
        <v>0</v>
      </c>
      <c r="L106" s="103"/>
    </row>
    <row r="107" spans="2:12" s="9" customFormat="1" ht="19.899999999999999" customHeight="1">
      <c r="B107" s="103"/>
      <c r="D107" s="104" t="s">
        <v>101</v>
      </c>
      <c r="E107" s="105"/>
      <c r="F107" s="105"/>
      <c r="G107" s="105"/>
      <c r="H107" s="105"/>
      <c r="I107" s="105"/>
      <c r="J107" s="106">
        <f>J260</f>
        <v>0</v>
      </c>
      <c r="L107" s="103"/>
    </row>
    <row r="108" spans="2:12" s="9" customFormat="1" ht="19.899999999999999" customHeight="1">
      <c r="B108" s="103"/>
      <c r="D108" s="104" t="s">
        <v>102</v>
      </c>
      <c r="E108" s="105"/>
      <c r="F108" s="105"/>
      <c r="G108" s="105"/>
      <c r="H108" s="105"/>
      <c r="I108" s="105"/>
      <c r="J108" s="106">
        <f>J264</f>
        <v>0</v>
      </c>
      <c r="L108" s="103"/>
    </row>
    <row r="109" spans="2:12" s="9" customFormat="1" ht="19.899999999999999" customHeight="1">
      <c r="B109" s="103"/>
      <c r="D109" s="104" t="s">
        <v>103</v>
      </c>
      <c r="E109" s="105"/>
      <c r="F109" s="105"/>
      <c r="G109" s="105"/>
      <c r="H109" s="105"/>
      <c r="I109" s="105"/>
      <c r="J109" s="106">
        <f>J266</f>
        <v>0</v>
      </c>
      <c r="L109" s="103"/>
    </row>
    <row r="110" spans="2:12" s="9" customFormat="1" ht="19.899999999999999" customHeight="1">
      <c r="B110" s="103"/>
      <c r="D110" s="104" t="s">
        <v>104</v>
      </c>
      <c r="E110" s="105"/>
      <c r="F110" s="105"/>
      <c r="G110" s="105"/>
      <c r="H110" s="105"/>
      <c r="I110" s="105"/>
      <c r="J110" s="106">
        <f>J268</f>
        <v>0</v>
      </c>
      <c r="L110" s="103"/>
    </row>
    <row r="111" spans="2:12" s="9" customFormat="1" ht="19.899999999999999" customHeight="1">
      <c r="B111" s="103"/>
      <c r="D111" s="104" t="s">
        <v>105</v>
      </c>
      <c r="E111" s="105"/>
      <c r="F111" s="105"/>
      <c r="G111" s="105"/>
      <c r="H111" s="105"/>
      <c r="I111" s="105"/>
      <c r="J111" s="106">
        <f>J275</f>
        <v>0</v>
      </c>
      <c r="L111" s="103"/>
    </row>
    <row r="112" spans="2:12" s="9" customFormat="1" ht="19.899999999999999" customHeight="1">
      <c r="B112" s="103"/>
      <c r="D112" s="104" t="s">
        <v>106</v>
      </c>
      <c r="E112" s="105"/>
      <c r="F112" s="105"/>
      <c r="G112" s="105"/>
      <c r="H112" s="105"/>
      <c r="I112" s="105"/>
      <c r="J112" s="106">
        <f>J282</f>
        <v>0</v>
      </c>
      <c r="L112" s="103"/>
    </row>
    <row r="113" spans="2:12" s="9" customFormat="1" ht="19.899999999999999" customHeight="1">
      <c r="B113" s="103"/>
      <c r="D113" s="104" t="s">
        <v>107</v>
      </c>
      <c r="E113" s="105"/>
      <c r="F113" s="105"/>
      <c r="G113" s="105"/>
      <c r="H113" s="105"/>
      <c r="I113" s="105"/>
      <c r="J113" s="106">
        <f>J292</f>
        <v>0</v>
      </c>
      <c r="L113" s="103"/>
    </row>
    <row r="114" spans="2:12" s="9" customFormat="1" ht="19.899999999999999" customHeight="1">
      <c r="B114" s="103"/>
      <c r="D114" s="104" t="s">
        <v>108</v>
      </c>
      <c r="E114" s="105"/>
      <c r="F114" s="105"/>
      <c r="G114" s="105"/>
      <c r="H114" s="105"/>
      <c r="I114" s="105"/>
      <c r="J114" s="106">
        <f>J318</f>
        <v>0</v>
      </c>
      <c r="L114" s="103"/>
    </row>
    <row r="115" spans="2:12" s="9" customFormat="1" ht="19.899999999999999" customHeight="1">
      <c r="B115" s="103"/>
      <c r="D115" s="104" t="s">
        <v>109</v>
      </c>
      <c r="E115" s="105"/>
      <c r="F115" s="105"/>
      <c r="G115" s="105"/>
      <c r="H115" s="105"/>
      <c r="I115" s="105"/>
      <c r="J115" s="106">
        <f>J320</f>
        <v>0</v>
      </c>
      <c r="L115" s="103"/>
    </row>
    <row r="116" spans="2:12" s="9" customFormat="1" ht="19.899999999999999" customHeight="1">
      <c r="B116" s="103"/>
      <c r="D116" s="104" t="s">
        <v>110</v>
      </c>
      <c r="E116" s="105"/>
      <c r="F116" s="105"/>
      <c r="G116" s="105"/>
      <c r="H116" s="105"/>
      <c r="I116" s="105"/>
      <c r="J116" s="106">
        <f>J329</f>
        <v>0</v>
      </c>
      <c r="L116" s="103"/>
    </row>
    <row r="117" spans="2:12" s="9" customFormat="1" ht="19.899999999999999" customHeight="1">
      <c r="B117" s="103"/>
      <c r="D117" s="104" t="s">
        <v>111</v>
      </c>
      <c r="E117" s="105"/>
      <c r="F117" s="105"/>
      <c r="G117" s="105"/>
      <c r="H117" s="105"/>
      <c r="I117" s="105"/>
      <c r="J117" s="106">
        <f>J345</f>
        <v>0</v>
      </c>
      <c r="L117" s="103"/>
    </row>
    <row r="118" spans="2:12" s="9" customFormat="1" ht="19.899999999999999" customHeight="1">
      <c r="B118" s="103"/>
      <c r="D118" s="104" t="s">
        <v>112</v>
      </c>
      <c r="E118" s="105"/>
      <c r="F118" s="105"/>
      <c r="G118" s="105"/>
      <c r="H118" s="105"/>
      <c r="I118" s="105"/>
      <c r="J118" s="106">
        <f>J367</f>
        <v>0</v>
      </c>
      <c r="L118" s="103"/>
    </row>
    <row r="119" spans="2:12" s="9" customFormat="1" ht="19.899999999999999" customHeight="1">
      <c r="B119" s="103"/>
      <c r="D119" s="104" t="s">
        <v>113</v>
      </c>
      <c r="E119" s="105"/>
      <c r="F119" s="105"/>
      <c r="G119" s="105"/>
      <c r="H119" s="105"/>
      <c r="I119" s="105"/>
      <c r="J119" s="106">
        <f>J390</f>
        <v>0</v>
      </c>
      <c r="L119" s="103"/>
    </row>
    <row r="120" spans="2:12" s="9" customFormat="1" ht="19.899999999999999" customHeight="1">
      <c r="B120" s="103"/>
      <c r="D120" s="104" t="s">
        <v>114</v>
      </c>
      <c r="E120" s="105"/>
      <c r="F120" s="105"/>
      <c r="G120" s="105"/>
      <c r="H120" s="105"/>
      <c r="I120" s="105"/>
      <c r="J120" s="106">
        <f>J404</f>
        <v>0</v>
      </c>
      <c r="L120" s="103"/>
    </row>
    <row r="121" spans="2:12" s="1" customFormat="1" ht="21.75" customHeight="1">
      <c r="B121" s="32"/>
      <c r="L121" s="32"/>
    </row>
    <row r="122" spans="2:12" s="1" customFormat="1" ht="6.95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32"/>
    </row>
    <row r="126" spans="2:12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2"/>
    </row>
    <row r="127" spans="2:12" s="1" customFormat="1" ht="24.95" customHeight="1">
      <c r="B127" s="32"/>
      <c r="C127" s="21" t="s">
        <v>115</v>
      </c>
      <c r="L127" s="32"/>
    </row>
    <row r="128" spans="2:12" s="1" customFormat="1" ht="6.95" customHeight="1">
      <c r="B128" s="32"/>
      <c r="L128" s="32"/>
    </row>
    <row r="129" spans="2:65" s="1" customFormat="1" ht="12" customHeight="1">
      <c r="B129" s="32"/>
      <c r="C129" s="27" t="s">
        <v>16</v>
      </c>
      <c r="L129" s="32"/>
    </row>
    <row r="130" spans="2:65" s="1" customFormat="1" ht="16.5" customHeight="1">
      <c r="B130" s="32"/>
      <c r="E130" s="209" t="str">
        <f>E7</f>
        <v>Rekonstrukce bytu č. 19, Nákupní 474/13</v>
      </c>
      <c r="F130" s="222"/>
      <c r="G130" s="222"/>
      <c r="H130" s="222"/>
      <c r="L130" s="32"/>
    </row>
    <row r="131" spans="2:65" s="1" customFormat="1" ht="6.95" customHeight="1">
      <c r="B131" s="32"/>
      <c r="L131" s="32"/>
    </row>
    <row r="132" spans="2:65" s="1" customFormat="1" ht="12" customHeight="1">
      <c r="B132" s="32"/>
      <c r="C132" s="27" t="s">
        <v>20</v>
      </c>
      <c r="F132" s="25" t="str">
        <f>F10</f>
        <v>Havířov</v>
      </c>
      <c r="I132" s="27" t="s">
        <v>22</v>
      </c>
      <c r="J132" s="52" t="str">
        <f>IF(J10="","",J10)</f>
        <v>15. 8. 2025</v>
      </c>
      <c r="L132" s="32"/>
    </row>
    <row r="133" spans="2:65" s="1" customFormat="1" ht="6.95" customHeight="1">
      <c r="B133" s="32"/>
      <c r="L133" s="32"/>
    </row>
    <row r="134" spans="2:65" s="1" customFormat="1" ht="15.2" customHeight="1">
      <c r="B134" s="32"/>
      <c r="C134" s="27" t="s">
        <v>24</v>
      </c>
      <c r="F134" s="25" t="str">
        <f>E13</f>
        <v>SBD Havířov</v>
      </c>
      <c r="I134" s="27" t="s">
        <v>30</v>
      </c>
      <c r="J134" s="30" t="str">
        <f>E19</f>
        <v xml:space="preserve"> </v>
      </c>
      <c r="L134" s="32"/>
    </row>
    <row r="135" spans="2:65" s="1" customFormat="1" ht="15.2" customHeight="1">
      <c r="B135" s="32"/>
      <c r="C135" s="27" t="s">
        <v>28</v>
      </c>
      <c r="F135" s="25" t="str">
        <f>IF(E16="","",E16)</f>
        <v>Vyplň údaj</v>
      </c>
      <c r="I135" s="27" t="s">
        <v>33</v>
      </c>
      <c r="J135" s="30" t="str">
        <f>E22</f>
        <v>Barvík</v>
      </c>
      <c r="L135" s="32"/>
    </row>
    <row r="136" spans="2:65" s="1" customFormat="1" ht="10.35" customHeight="1">
      <c r="B136" s="32"/>
      <c r="L136" s="32"/>
    </row>
    <row r="137" spans="2:65" s="10" customFormat="1" ht="29.25" customHeight="1">
      <c r="B137" s="107"/>
      <c r="C137" s="108" t="s">
        <v>116</v>
      </c>
      <c r="D137" s="109" t="s">
        <v>61</v>
      </c>
      <c r="E137" s="109" t="s">
        <v>57</v>
      </c>
      <c r="F137" s="109" t="s">
        <v>58</v>
      </c>
      <c r="G137" s="109" t="s">
        <v>117</v>
      </c>
      <c r="H137" s="109" t="s">
        <v>118</v>
      </c>
      <c r="I137" s="109" t="s">
        <v>119</v>
      </c>
      <c r="J137" s="110" t="s">
        <v>86</v>
      </c>
      <c r="K137" s="111" t="s">
        <v>120</v>
      </c>
      <c r="L137" s="107"/>
      <c r="M137" s="59" t="s">
        <v>1</v>
      </c>
      <c r="N137" s="60" t="s">
        <v>40</v>
      </c>
      <c r="O137" s="60" t="s">
        <v>121</v>
      </c>
      <c r="P137" s="60" t="s">
        <v>122</v>
      </c>
      <c r="Q137" s="60" t="s">
        <v>123</v>
      </c>
      <c r="R137" s="60" t="s">
        <v>124</v>
      </c>
      <c r="S137" s="60" t="s">
        <v>125</v>
      </c>
      <c r="T137" s="61" t="s">
        <v>126</v>
      </c>
    </row>
    <row r="138" spans="2:65" s="1" customFormat="1" ht="22.9" customHeight="1">
      <c r="B138" s="32"/>
      <c r="C138" s="64" t="s">
        <v>127</v>
      </c>
      <c r="J138" s="112">
        <f>BK138</f>
        <v>0</v>
      </c>
      <c r="L138" s="32"/>
      <c r="M138" s="62"/>
      <c r="N138" s="53"/>
      <c r="O138" s="53"/>
      <c r="P138" s="113" t="e">
        <f>P139+P196+#REF!+#REF!</f>
        <v>#REF!</v>
      </c>
      <c r="Q138" s="53"/>
      <c r="R138" s="113" t="e">
        <f>R139+R196+#REF!+#REF!</f>
        <v>#REF!</v>
      </c>
      <c r="S138" s="53"/>
      <c r="T138" s="114" t="e">
        <f>T139+T196+#REF!+#REF!</f>
        <v>#REF!</v>
      </c>
      <c r="AT138" s="17" t="s">
        <v>75</v>
      </c>
      <c r="AU138" s="17" t="s">
        <v>88</v>
      </c>
      <c r="BK138" s="115">
        <f>BK139+BK196</f>
        <v>0</v>
      </c>
    </row>
    <row r="139" spans="2:65" s="11" customFormat="1" ht="25.9" customHeight="1">
      <c r="B139" s="116"/>
      <c r="D139" s="117" t="s">
        <v>75</v>
      </c>
      <c r="E139" s="118" t="s">
        <v>128</v>
      </c>
      <c r="F139" s="118" t="s">
        <v>129</v>
      </c>
      <c r="I139" s="119"/>
      <c r="J139" s="120">
        <f>BK139</f>
        <v>0</v>
      </c>
      <c r="L139" s="116"/>
      <c r="M139" s="121"/>
      <c r="P139" s="122">
        <f>P140+P150+P180+P185+P191</f>
        <v>0</v>
      </c>
      <c r="R139" s="122">
        <f>R140+R150+R180+R185+R191</f>
        <v>1.5220239900000001</v>
      </c>
      <c r="T139" s="123">
        <f>T140+T150+T180+T185+T191</f>
        <v>0.413128</v>
      </c>
      <c r="AR139" s="117" t="s">
        <v>81</v>
      </c>
      <c r="AT139" s="124" t="s">
        <v>75</v>
      </c>
      <c r="AU139" s="124" t="s">
        <v>76</v>
      </c>
      <c r="AY139" s="117" t="s">
        <v>130</v>
      </c>
      <c r="BK139" s="125">
        <f>BK140+BK150+BK180+BK185+BK191</f>
        <v>0</v>
      </c>
    </row>
    <row r="140" spans="2:65" s="11" customFormat="1" ht="22.9" customHeight="1">
      <c r="B140" s="116"/>
      <c r="D140" s="117" t="s">
        <v>75</v>
      </c>
      <c r="E140" s="126" t="s">
        <v>131</v>
      </c>
      <c r="F140" s="126" t="s">
        <v>132</v>
      </c>
      <c r="I140" s="119"/>
      <c r="J140" s="127">
        <f>BK140</f>
        <v>0</v>
      </c>
      <c r="L140" s="116"/>
      <c r="M140" s="121"/>
      <c r="P140" s="122">
        <f>SUM(P141:P149)</f>
        <v>0</v>
      </c>
      <c r="R140" s="122">
        <f>SUM(R141:R149)</f>
        <v>0.94204041000000005</v>
      </c>
      <c r="T140" s="123">
        <f>SUM(T141:T149)</f>
        <v>0</v>
      </c>
      <c r="AR140" s="117" t="s">
        <v>81</v>
      </c>
      <c r="AT140" s="124" t="s">
        <v>75</v>
      </c>
      <c r="AU140" s="124" t="s">
        <v>81</v>
      </c>
      <c r="AY140" s="117" t="s">
        <v>130</v>
      </c>
      <c r="BK140" s="125">
        <f>SUM(BK141:BK149)</f>
        <v>0</v>
      </c>
    </row>
    <row r="141" spans="2:65" s="1" customFormat="1" ht="24.2" customHeight="1">
      <c r="B141" s="128"/>
      <c r="C141" s="129" t="s">
        <v>81</v>
      </c>
      <c r="D141" s="129" t="s">
        <v>133</v>
      </c>
      <c r="E141" s="130" t="s">
        <v>134</v>
      </c>
      <c r="F141" s="131" t="s">
        <v>135</v>
      </c>
      <c r="G141" s="132" t="s">
        <v>136</v>
      </c>
      <c r="H141" s="133">
        <v>0.54400000000000004</v>
      </c>
      <c r="I141" s="134"/>
      <c r="J141" s="135">
        <f>ROUND(I141*H141,2)</f>
        <v>0</v>
      </c>
      <c r="K141" s="136"/>
      <c r="L141" s="32"/>
      <c r="M141" s="137" t="s">
        <v>1</v>
      </c>
      <c r="N141" s="138" t="s">
        <v>42</v>
      </c>
      <c r="P141" s="139">
        <f>O141*H141</f>
        <v>0</v>
      </c>
      <c r="Q141" s="139">
        <v>0.18648000000000001</v>
      </c>
      <c r="R141" s="139">
        <f>Q141*H141</f>
        <v>0.10144512000000001</v>
      </c>
      <c r="S141" s="139">
        <v>0</v>
      </c>
      <c r="T141" s="140">
        <f>S141*H141</f>
        <v>0</v>
      </c>
      <c r="AR141" s="141" t="s">
        <v>137</v>
      </c>
      <c r="AT141" s="141" t="s">
        <v>133</v>
      </c>
      <c r="AU141" s="141" t="s">
        <v>138</v>
      </c>
      <c r="AY141" s="17" t="s">
        <v>130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7" t="s">
        <v>138</v>
      </c>
      <c r="BK141" s="142">
        <f>ROUND(I141*H141,2)</f>
        <v>0</v>
      </c>
      <c r="BL141" s="17" t="s">
        <v>137</v>
      </c>
      <c r="BM141" s="141" t="s">
        <v>139</v>
      </c>
    </row>
    <row r="142" spans="2:65" s="12" customFormat="1">
      <c r="B142" s="143"/>
      <c r="D142" s="144" t="s">
        <v>140</v>
      </c>
      <c r="E142" s="145" t="s">
        <v>1</v>
      </c>
      <c r="F142" s="146" t="s">
        <v>833</v>
      </c>
      <c r="H142" s="147">
        <v>0.54400000000000004</v>
      </c>
      <c r="I142" s="148"/>
      <c r="L142" s="143"/>
      <c r="M142" s="149"/>
      <c r="T142" s="150"/>
      <c r="AT142" s="145" t="s">
        <v>140</v>
      </c>
      <c r="AU142" s="145" t="s">
        <v>138</v>
      </c>
      <c r="AV142" s="12" t="s">
        <v>138</v>
      </c>
      <c r="AW142" s="12" t="s">
        <v>32</v>
      </c>
      <c r="AX142" s="12" t="s">
        <v>81</v>
      </c>
      <c r="AY142" s="145" t="s">
        <v>130</v>
      </c>
    </row>
    <row r="143" spans="2:65" s="1" customFormat="1" ht="24.2" customHeight="1">
      <c r="B143" s="128"/>
      <c r="C143" s="129" t="s">
        <v>138</v>
      </c>
      <c r="D143" s="129" t="s">
        <v>133</v>
      </c>
      <c r="E143" s="130" t="s">
        <v>141</v>
      </c>
      <c r="F143" s="131" t="s">
        <v>142</v>
      </c>
      <c r="G143" s="132" t="s">
        <v>136</v>
      </c>
      <c r="H143" s="133">
        <v>0.77500000000000002</v>
      </c>
      <c r="I143" s="134"/>
      <c r="J143" s="135">
        <f>ROUND(I143*H143,2)</f>
        <v>0</v>
      </c>
      <c r="K143" s="136"/>
      <c r="L143" s="32"/>
      <c r="M143" s="137" t="s">
        <v>1</v>
      </c>
      <c r="N143" s="138" t="s">
        <v>42</v>
      </c>
      <c r="P143" s="139">
        <f>O143*H143</f>
        <v>0</v>
      </c>
      <c r="Q143" s="139">
        <v>4.5670000000000002E-2</v>
      </c>
      <c r="R143" s="139">
        <f>Q143*H143</f>
        <v>3.5394250000000002E-2</v>
      </c>
      <c r="S143" s="139">
        <v>0</v>
      </c>
      <c r="T143" s="140">
        <f>S143*H143</f>
        <v>0</v>
      </c>
      <c r="AR143" s="141" t="s">
        <v>137</v>
      </c>
      <c r="AT143" s="141" t="s">
        <v>133</v>
      </c>
      <c r="AU143" s="141" t="s">
        <v>138</v>
      </c>
      <c r="AY143" s="17" t="s">
        <v>130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7" t="s">
        <v>138</v>
      </c>
      <c r="BK143" s="142">
        <f>ROUND(I143*H143,2)</f>
        <v>0</v>
      </c>
      <c r="BL143" s="17" t="s">
        <v>137</v>
      </c>
      <c r="BM143" s="141" t="s">
        <v>143</v>
      </c>
    </row>
    <row r="144" spans="2:65" s="12" customFormat="1">
      <c r="B144" s="143"/>
      <c r="D144" s="144" t="s">
        <v>140</v>
      </c>
      <c r="E144" s="145" t="s">
        <v>1</v>
      </c>
      <c r="F144" s="146" t="s">
        <v>144</v>
      </c>
      <c r="H144" s="147">
        <v>0.77500000000000002</v>
      </c>
      <c r="I144" s="148"/>
      <c r="L144" s="143"/>
      <c r="M144" s="149"/>
      <c r="T144" s="150"/>
      <c r="AT144" s="145" t="s">
        <v>140</v>
      </c>
      <c r="AU144" s="145" t="s">
        <v>138</v>
      </c>
      <c r="AV144" s="12" t="s">
        <v>138</v>
      </c>
      <c r="AW144" s="12" t="s">
        <v>32</v>
      </c>
      <c r="AX144" s="12" t="s">
        <v>81</v>
      </c>
      <c r="AY144" s="145" t="s">
        <v>130</v>
      </c>
    </row>
    <row r="145" spans="2:65" s="1" customFormat="1" ht="16.5" customHeight="1">
      <c r="B145" s="128"/>
      <c r="C145" s="129" t="s">
        <v>131</v>
      </c>
      <c r="D145" s="129" t="s">
        <v>133</v>
      </c>
      <c r="E145" s="130" t="s">
        <v>145</v>
      </c>
      <c r="F145" s="131" t="s">
        <v>146</v>
      </c>
      <c r="G145" s="132" t="s">
        <v>136</v>
      </c>
      <c r="H145" s="133">
        <v>12.476000000000001</v>
      </c>
      <c r="I145" s="134"/>
      <c r="J145" s="135">
        <f>ROUND(I145*H145,2)</f>
        <v>0</v>
      </c>
      <c r="K145" s="136"/>
      <c r="L145" s="32"/>
      <c r="M145" s="137" t="s">
        <v>1</v>
      </c>
      <c r="N145" s="138" t="s">
        <v>42</v>
      </c>
      <c r="P145" s="139">
        <f>O145*H145</f>
        <v>0</v>
      </c>
      <c r="Q145" s="139">
        <v>6.454E-2</v>
      </c>
      <c r="R145" s="139">
        <f>Q145*H145</f>
        <v>0.80520104000000003</v>
      </c>
      <c r="S145" s="139">
        <v>0</v>
      </c>
      <c r="T145" s="140">
        <f>S145*H145</f>
        <v>0</v>
      </c>
      <c r="AR145" s="141" t="s">
        <v>137</v>
      </c>
      <c r="AT145" s="141" t="s">
        <v>133</v>
      </c>
      <c r="AU145" s="141" t="s">
        <v>138</v>
      </c>
      <c r="AY145" s="17" t="s">
        <v>130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7" t="s">
        <v>138</v>
      </c>
      <c r="BK145" s="142">
        <f>ROUND(I145*H145,2)</f>
        <v>0</v>
      </c>
      <c r="BL145" s="17" t="s">
        <v>137</v>
      </c>
      <c r="BM145" s="141" t="s">
        <v>147</v>
      </c>
    </row>
    <row r="146" spans="2:65" s="12" customFormat="1">
      <c r="B146" s="143"/>
      <c r="D146" s="144" t="s">
        <v>140</v>
      </c>
      <c r="E146" s="145" t="s">
        <v>1</v>
      </c>
      <c r="F146" s="146" t="s">
        <v>148</v>
      </c>
      <c r="H146" s="147">
        <v>2.25</v>
      </c>
      <c r="I146" s="148"/>
      <c r="L146" s="143"/>
      <c r="M146" s="149"/>
      <c r="T146" s="150"/>
      <c r="AT146" s="145" t="s">
        <v>140</v>
      </c>
      <c r="AU146" s="145" t="s">
        <v>138</v>
      </c>
      <c r="AV146" s="12" t="s">
        <v>138</v>
      </c>
      <c r="AW146" s="12" t="s">
        <v>32</v>
      </c>
      <c r="AX146" s="12" t="s">
        <v>76</v>
      </c>
      <c r="AY146" s="145" t="s">
        <v>130</v>
      </c>
    </row>
    <row r="147" spans="2:65" s="12" customFormat="1" ht="22.5">
      <c r="B147" s="143"/>
      <c r="D147" s="144" t="s">
        <v>140</v>
      </c>
      <c r="E147" s="145" t="s">
        <v>1</v>
      </c>
      <c r="F147" s="146" t="s">
        <v>149</v>
      </c>
      <c r="H147" s="147">
        <v>10.706</v>
      </c>
      <c r="I147" s="148"/>
      <c r="L147" s="143"/>
      <c r="M147" s="149"/>
      <c r="T147" s="150"/>
      <c r="AT147" s="145" t="s">
        <v>140</v>
      </c>
      <c r="AU147" s="145" t="s">
        <v>138</v>
      </c>
      <c r="AV147" s="12" t="s">
        <v>138</v>
      </c>
      <c r="AW147" s="12" t="s">
        <v>32</v>
      </c>
      <c r="AX147" s="12" t="s">
        <v>76</v>
      </c>
      <c r="AY147" s="145" t="s">
        <v>130</v>
      </c>
    </row>
    <row r="148" spans="2:65" s="12" customFormat="1">
      <c r="B148" s="143"/>
      <c r="D148" s="144" t="s">
        <v>140</v>
      </c>
      <c r="E148" s="145" t="s">
        <v>1</v>
      </c>
      <c r="F148" s="146" t="s">
        <v>150</v>
      </c>
      <c r="H148" s="147">
        <v>-0.48</v>
      </c>
      <c r="I148" s="148"/>
      <c r="L148" s="143"/>
      <c r="M148" s="149"/>
      <c r="T148" s="150"/>
      <c r="AT148" s="145" t="s">
        <v>140</v>
      </c>
      <c r="AU148" s="145" t="s">
        <v>138</v>
      </c>
      <c r="AV148" s="12" t="s">
        <v>138</v>
      </c>
      <c r="AW148" s="12" t="s">
        <v>32</v>
      </c>
      <c r="AX148" s="12" t="s">
        <v>76</v>
      </c>
      <c r="AY148" s="145" t="s">
        <v>130</v>
      </c>
    </row>
    <row r="149" spans="2:65" s="13" customFormat="1">
      <c r="B149" s="151"/>
      <c r="D149" s="144" t="s">
        <v>140</v>
      </c>
      <c r="E149" s="152" t="s">
        <v>1</v>
      </c>
      <c r="F149" s="153" t="s">
        <v>151</v>
      </c>
      <c r="H149" s="154">
        <v>12.475999999999999</v>
      </c>
      <c r="I149" s="155"/>
      <c r="L149" s="151"/>
      <c r="M149" s="156"/>
      <c r="T149" s="157"/>
      <c r="AT149" s="152" t="s">
        <v>140</v>
      </c>
      <c r="AU149" s="152" t="s">
        <v>138</v>
      </c>
      <c r="AV149" s="13" t="s">
        <v>137</v>
      </c>
      <c r="AW149" s="13" t="s">
        <v>32</v>
      </c>
      <c r="AX149" s="13" t="s">
        <v>81</v>
      </c>
      <c r="AY149" s="152" t="s">
        <v>130</v>
      </c>
    </row>
    <row r="150" spans="2:65" s="11" customFormat="1" ht="22.9" customHeight="1">
      <c r="B150" s="116"/>
      <c r="D150" s="117" t="s">
        <v>75</v>
      </c>
      <c r="E150" s="126" t="s">
        <v>152</v>
      </c>
      <c r="F150" s="126" t="s">
        <v>153</v>
      </c>
      <c r="I150" s="119"/>
      <c r="J150" s="127">
        <f>BK150</f>
        <v>0</v>
      </c>
      <c r="L150" s="116"/>
      <c r="M150" s="121"/>
      <c r="P150" s="122">
        <f>SUM(P151:P179)</f>
        <v>0</v>
      </c>
      <c r="R150" s="122">
        <f>SUM(R151:R179)</f>
        <v>0.57998357999999994</v>
      </c>
      <c r="T150" s="123">
        <f>SUM(T151:T179)</f>
        <v>0</v>
      </c>
      <c r="AR150" s="117" t="s">
        <v>81</v>
      </c>
      <c r="AT150" s="124" t="s">
        <v>75</v>
      </c>
      <c r="AU150" s="124" t="s">
        <v>81</v>
      </c>
      <c r="AY150" s="117" t="s">
        <v>130</v>
      </c>
      <c r="BK150" s="125">
        <f>SUM(BK151:BK179)</f>
        <v>0</v>
      </c>
    </row>
    <row r="151" spans="2:65" s="1" customFormat="1" ht="24.2" customHeight="1">
      <c r="B151" s="128"/>
      <c r="C151" s="129" t="s">
        <v>137</v>
      </c>
      <c r="D151" s="129" t="s">
        <v>133</v>
      </c>
      <c r="E151" s="130" t="s">
        <v>154</v>
      </c>
      <c r="F151" s="131" t="s">
        <v>155</v>
      </c>
      <c r="G151" s="132" t="s">
        <v>136</v>
      </c>
      <c r="H151" s="133">
        <v>26.111999999999998</v>
      </c>
      <c r="I151" s="134"/>
      <c r="J151" s="135">
        <f>ROUND(I151*H151,2)</f>
        <v>0</v>
      </c>
      <c r="K151" s="136"/>
      <c r="L151" s="32"/>
      <c r="M151" s="137" t="s">
        <v>1</v>
      </c>
      <c r="N151" s="138" t="s">
        <v>42</v>
      </c>
      <c r="P151" s="139">
        <f>O151*H151</f>
        <v>0</v>
      </c>
      <c r="Q151" s="139">
        <v>2.5999999999999998E-4</v>
      </c>
      <c r="R151" s="139">
        <f>Q151*H151</f>
        <v>6.7891199999999992E-3</v>
      </c>
      <c r="S151" s="139">
        <v>0</v>
      </c>
      <c r="T151" s="140">
        <f>S151*H151</f>
        <v>0</v>
      </c>
      <c r="AR151" s="141" t="s">
        <v>137</v>
      </c>
      <c r="AT151" s="141" t="s">
        <v>133</v>
      </c>
      <c r="AU151" s="141" t="s">
        <v>138</v>
      </c>
      <c r="AY151" s="17" t="s">
        <v>130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7" t="s">
        <v>138</v>
      </c>
      <c r="BK151" s="142">
        <f>ROUND(I151*H151,2)</f>
        <v>0</v>
      </c>
      <c r="BL151" s="17" t="s">
        <v>137</v>
      </c>
      <c r="BM151" s="141" t="s">
        <v>156</v>
      </c>
    </row>
    <row r="152" spans="2:65" s="14" customFormat="1">
      <c r="B152" s="158"/>
      <c r="D152" s="144" t="s">
        <v>140</v>
      </c>
      <c r="E152" s="159" t="s">
        <v>1</v>
      </c>
      <c r="F152" s="160" t="s">
        <v>157</v>
      </c>
      <c r="H152" s="159" t="s">
        <v>1</v>
      </c>
      <c r="I152" s="161"/>
      <c r="L152" s="158"/>
      <c r="M152" s="162"/>
      <c r="T152" s="163"/>
      <c r="AT152" s="159" t="s">
        <v>140</v>
      </c>
      <c r="AU152" s="159" t="s">
        <v>138</v>
      </c>
      <c r="AV152" s="14" t="s">
        <v>81</v>
      </c>
      <c r="AW152" s="14" t="s">
        <v>32</v>
      </c>
      <c r="AX152" s="14" t="s">
        <v>76</v>
      </c>
      <c r="AY152" s="159" t="s">
        <v>130</v>
      </c>
    </row>
    <row r="153" spans="2:65" s="12" customFormat="1">
      <c r="B153" s="143"/>
      <c r="D153" s="144" t="s">
        <v>140</v>
      </c>
      <c r="E153" s="145" t="s">
        <v>1</v>
      </c>
      <c r="F153" s="146" t="s">
        <v>815</v>
      </c>
      <c r="H153" s="147">
        <v>1.958</v>
      </c>
      <c r="I153" s="148"/>
      <c r="L153" s="143"/>
      <c r="M153" s="149"/>
      <c r="T153" s="150"/>
      <c r="AT153" s="145" t="s">
        <v>140</v>
      </c>
      <c r="AU153" s="145" t="s">
        <v>138</v>
      </c>
      <c r="AV153" s="12" t="s">
        <v>138</v>
      </c>
      <c r="AW153" s="12" t="s">
        <v>32</v>
      </c>
      <c r="AX153" s="12" t="s">
        <v>76</v>
      </c>
      <c r="AY153" s="145" t="s">
        <v>130</v>
      </c>
    </row>
    <row r="154" spans="2:65" s="12" customFormat="1">
      <c r="B154" s="143"/>
      <c r="D154" s="144" t="s">
        <v>140</v>
      </c>
      <c r="E154" s="145" t="s">
        <v>1</v>
      </c>
      <c r="F154" s="182" t="s">
        <v>816</v>
      </c>
      <c r="H154" s="147">
        <v>-1.4139999999999999</v>
      </c>
      <c r="I154" s="148"/>
      <c r="L154" s="143"/>
      <c r="M154" s="149"/>
      <c r="T154" s="150"/>
      <c r="AT154" s="145" t="s">
        <v>140</v>
      </c>
      <c r="AU154" s="145" t="s">
        <v>138</v>
      </c>
      <c r="AV154" s="12" t="s">
        <v>138</v>
      </c>
      <c r="AW154" s="12" t="s">
        <v>32</v>
      </c>
      <c r="AX154" s="12" t="s">
        <v>76</v>
      </c>
      <c r="AY154" s="145" t="s">
        <v>130</v>
      </c>
    </row>
    <row r="155" spans="2:65" s="15" customFormat="1">
      <c r="B155" s="164"/>
      <c r="D155" s="144" t="s">
        <v>140</v>
      </c>
      <c r="E155" s="165" t="s">
        <v>1</v>
      </c>
      <c r="F155" s="166" t="s">
        <v>158</v>
      </c>
      <c r="H155" s="167">
        <v>0.54400000000000004</v>
      </c>
      <c r="I155" s="168"/>
      <c r="L155" s="164"/>
      <c r="M155" s="169"/>
      <c r="T155" s="170"/>
      <c r="AT155" s="165" t="s">
        <v>140</v>
      </c>
      <c r="AU155" s="165" t="s">
        <v>138</v>
      </c>
      <c r="AV155" s="15" t="s">
        <v>131</v>
      </c>
      <c r="AW155" s="15" t="s">
        <v>32</v>
      </c>
      <c r="AX155" s="15" t="s">
        <v>76</v>
      </c>
      <c r="AY155" s="165" t="s">
        <v>130</v>
      </c>
    </row>
    <row r="156" spans="2:65" s="14" customFormat="1">
      <c r="B156" s="158"/>
      <c r="D156" s="144" t="s">
        <v>140</v>
      </c>
      <c r="E156" s="159" t="s">
        <v>1</v>
      </c>
      <c r="F156" s="160" t="s">
        <v>159</v>
      </c>
      <c r="H156" s="159" t="s">
        <v>1</v>
      </c>
      <c r="I156" s="161"/>
      <c r="L156" s="158"/>
      <c r="M156" s="162"/>
      <c r="T156" s="163"/>
      <c r="AT156" s="159" t="s">
        <v>140</v>
      </c>
      <c r="AU156" s="159" t="s">
        <v>138</v>
      </c>
      <c r="AV156" s="14" t="s">
        <v>81</v>
      </c>
      <c r="AW156" s="14" t="s">
        <v>32</v>
      </c>
      <c r="AX156" s="14" t="s">
        <v>76</v>
      </c>
      <c r="AY156" s="159" t="s">
        <v>130</v>
      </c>
    </row>
    <row r="157" spans="2:65" s="12" customFormat="1">
      <c r="B157" s="143"/>
      <c r="D157" s="144" t="s">
        <v>140</v>
      </c>
      <c r="E157" s="145" t="s">
        <v>1</v>
      </c>
      <c r="F157" s="146" t="s">
        <v>817</v>
      </c>
      <c r="H157" s="147">
        <v>29.786000000000001</v>
      </c>
      <c r="I157" s="148"/>
      <c r="L157" s="143"/>
      <c r="M157" s="149"/>
      <c r="T157" s="150"/>
      <c r="AT157" s="145" t="s">
        <v>140</v>
      </c>
      <c r="AU157" s="145" t="s">
        <v>138</v>
      </c>
      <c r="AV157" s="12" t="s">
        <v>138</v>
      </c>
      <c r="AW157" s="12" t="s">
        <v>32</v>
      </c>
      <c r="AX157" s="12" t="s">
        <v>76</v>
      </c>
      <c r="AY157" s="145" t="s">
        <v>130</v>
      </c>
    </row>
    <row r="158" spans="2:65" s="12" customFormat="1">
      <c r="B158" s="143"/>
      <c r="D158" s="144" t="s">
        <v>140</v>
      </c>
      <c r="E158" s="145" t="s">
        <v>1</v>
      </c>
      <c r="F158" s="182" t="s">
        <v>818</v>
      </c>
      <c r="H158" s="147">
        <v>-4.218</v>
      </c>
      <c r="I158" s="148"/>
      <c r="L158" s="143"/>
      <c r="M158" s="149"/>
      <c r="T158" s="150"/>
      <c r="AT158" s="145" t="s">
        <v>140</v>
      </c>
      <c r="AU158" s="145" t="s">
        <v>138</v>
      </c>
      <c r="AV158" s="12" t="s">
        <v>138</v>
      </c>
      <c r="AW158" s="12" t="s">
        <v>32</v>
      </c>
      <c r="AX158" s="12" t="s">
        <v>76</v>
      </c>
      <c r="AY158" s="145" t="s">
        <v>130</v>
      </c>
    </row>
    <row r="159" spans="2:65" s="15" customFormat="1">
      <c r="B159" s="164"/>
      <c r="D159" s="144" t="s">
        <v>140</v>
      </c>
      <c r="E159" s="165" t="s">
        <v>1</v>
      </c>
      <c r="F159" s="166" t="s">
        <v>158</v>
      </c>
      <c r="H159" s="167">
        <v>25.568000000000001</v>
      </c>
      <c r="I159" s="168"/>
      <c r="L159" s="164"/>
      <c r="M159" s="169"/>
      <c r="T159" s="170"/>
      <c r="AT159" s="165" t="s">
        <v>140</v>
      </c>
      <c r="AU159" s="165" t="s">
        <v>138</v>
      </c>
      <c r="AV159" s="15" t="s">
        <v>131</v>
      </c>
      <c r="AW159" s="15" t="s">
        <v>32</v>
      </c>
      <c r="AX159" s="15" t="s">
        <v>76</v>
      </c>
      <c r="AY159" s="165" t="s">
        <v>130</v>
      </c>
    </row>
    <row r="160" spans="2:65" s="13" customFormat="1">
      <c r="B160" s="151"/>
      <c r="D160" s="144" t="s">
        <v>140</v>
      </c>
      <c r="E160" s="152" t="s">
        <v>1</v>
      </c>
      <c r="F160" s="153" t="s">
        <v>151</v>
      </c>
      <c r="H160" s="154">
        <v>26.111999999999998</v>
      </c>
      <c r="I160" s="155"/>
      <c r="L160" s="151"/>
      <c r="M160" s="156"/>
      <c r="T160" s="157"/>
      <c r="AT160" s="152" t="s">
        <v>140</v>
      </c>
      <c r="AU160" s="152" t="s">
        <v>138</v>
      </c>
      <c r="AV160" s="13" t="s">
        <v>137</v>
      </c>
      <c r="AW160" s="13" t="s">
        <v>32</v>
      </c>
      <c r="AX160" s="13" t="s">
        <v>81</v>
      </c>
      <c r="AY160" s="152" t="s">
        <v>130</v>
      </c>
    </row>
    <row r="161" spans="2:65" s="1" customFormat="1" ht="21.75" customHeight="1">
      <c r="B161" s="128"/>
      <c r="C161" s="129" t="s">
        <v>166</v>
      </c>
      <c r="D161" s="129" t="s">
        <v>133</v>
      </c>
      <c r="E161" s="130" t="s">
        <v>167</v>
      </c>
      <c r="F161" s="131" t="s">
        <v>168</v>
      </c>
      <c r="G161" s="132" t="s">
        <v>136</v>
      </c>
      <c r="H161" s="133">
        <v>26.111999999999998</v>
      </c>
      <c r="I161" s="134"/>
      <c r="J161" s="135">
        <f>ROUND(I161*H161,2)</f>
        <v>0</v>
      </c>
      <c r="K161" s="136"/>
      <c r="L161" s="32"/>
      <c r="M161" s="137" t="s">
        <v>1</v>
      </c>
      <c r="N161" s="138" t="s">
        <v>42</v>
      </c>
      <c r="P161" s="139">
        <f>O161*H161</f>
        <v>0</v>
      </c>
      <c r="Q161" s="139">
        <v>4.3800000000000002E-3</v>
      </c>
      <c r="R161" s="139">
        <f>Q161*H161</f>
        <v>0.11437056</v>
      </c>
      <c r="S161" s="139">
        <v>0</v>
      </c>
      <c r="T161" s="140">
        <f>S161*H161</f>
        <v>0</v>
      </c>
      <c r="AR161" s="141" t="s">
        <v>137</v>
      </c>
      <c r="AT161" s="141" t="s">
        <v>133</v>
      </c>
      <c r="AU161" s="141" t="s">
        <v>138</v>
      </c>
      <c r="AY161" s="17" t="s">
        <v>130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7" t="s">
        <v>138</v>
      </c>
      <c r="BK161" s="142">
        <f>ROUND(I161*H161,2)</f>
        <v>0</v>
      </c>
      <c r="BL161" s="17" t="s">
        <v>137</v>
      </c>
      <c r="BM161" s="141" t="s">
        <v>169</v>
      </c>
    </row>
    <row r="162" spans="2:65" s="1" customFormat="1" ht="24.2" customHeight="1">
      <c r="B162" s="128"/>
      <c r="C162" s="129" t="s">
        <v>152</v>
      </c>
      <c r="D162" s="129" t="s">
        <v>133</v>
      </c>
      <c r="E162" s="130" t="s">
        <v>170</v>
      </c>
      <c r="F162" s="131" t="s">
        <v>171</v>
      </c>
      <c r="G162" s="132" t="s">
        <v>136</v>
      </c>
      <c r="H162" s="133">
        <v>24.097000000000001</v>
      </c>
      <c r="I162" s="134"/>
      <c r="J162" s="135">
        <f>ROUND(I162*H162,2)</f>
        <v>0</v>
      </c>
      <c r="K162" s="136"/>
      <c r="L162" s="32"/>
      <c r="M162" s="137" t="s">
        <v>1</v>
      </c>
      <c r="N162" s="138" t="s">
        <v>42</v>
      </c>
      <c r="P162" s="139">
        <f>O162*H162</f>
        <v>0</v>
      </c>
      <c r="Q162" s="139">
        <v>1.47E-2</v>
      </c>
      <c r="R162" s="139">
        <f>Q162*H162</f>
        <v>0.35422589999999998</v>
      </c>
      <c r="S162" s="139">
        <v>0</v>
      </c>
      <c r="T162" s="140">
        <f>S162*H162</f>
        <v>0</v>
      </c>
      <c r="AR162" s="141" t="s">
        <v>137</v>
      </c>
      <c r="AT162" s="141" t="s">
        <v>133</v>
      </c>
      <c r="AU162" s="141" t="s">
        <v>138</v>
      </c>
      <c r="AY162" s="17" t="s">
        <v>130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7" t="s">
        <v>138</v>
      </c>
      <c r="BK162" s="142">
        <f>ROUND(I162*H162,2)</f>
        <v>0</v>
      </c>
      <c r="BL162" s="17" t="s">
        <v>137</v>
      </c>
      <c r="BM162" s="141" t="s">
        <v>172</v>
      </c>
    </row>
    <row r="163" spans="2:65" s="12" customFormat="1">
      <c r="B163" s="143"/>
      <c r="D163" s="144" t="s">
        <v>140</v>
      </c>
      <c r="E163" s="145" t="s">
        <v>1</v>
      </c>
      <c r="F163" s="146" t="s">
        <v>173</v>
      </c>
      <c r="H163" s="147">
        <v>2.25</v>
      </c>
      <c r="I163" s="148"/>
      <c r="L163" s="143"/>
      <c r="M163" s="149"/>
      <c r="T163" s="150"/>
      <c r="AT163" s="145" t="s">
        <v>140</v>
      </c>
      <c r="AU163" s="145" t="s">
        <v>138</v>
      </c>
      <c r="AV163" s="12" t="s">
        <v>138</v>
      </c>
      <c r="AW163" s="12" t="s">
        <v>32</v>
      </c>
      <c r="AX163" s="12" t="s">
        <v>76</v>
      </c>
      <c r="AY163" s="145" t="s">
        <v>130</v>
      </c>
    </row>
    <row r="164" spans="2:65" s="12" customFormat="1" ht="22.5">
      <c r="B164" s="143"/>
      <c r="D164" s="144" t="s">
        <v>140</v>
      </c>
      <c r="E164" s="145" t="s">
        <v>1</v>
      </c>
      <c r="F164" s="146" t="s">
        <v>174</v>
      </c>
      <c r="H164" s="147">
        <v>18.577000000000002</v>
      </c>
      <c r="I164" s="148"/>
      <c r="L164" s="143"/>
      <c r="M164" s="149"/>
      <c r="T164" s="150"/>
      <c r="AT164" s="145" t="s">
        <v>140</v>
      </c>
      <c r="AU164" s="145" t="s">
        <v>138</v>
      </c>
      <c r="AV164" s="12" t="s">
        <v>138</v>
      </c>
      <c r="AW164" s="12" t="s">
        <v>32</v>
      </c>
      <c r="AX164" s="12" t="s">
        <v>76</v>
      </c>
      <c r="AY164" s="145" t="s">
        <v>130</v>
      </c>
    </row>
    <row r="165" spans="2:65" s="12" customFormat="1">
      <c r="B165" s="143"/>
      <c r="D165" s="144" t="s">
        <v>140</v>
      </c>
      <c r="E165" s="145" t="s">
        <v>1</v>
      </c>
      <c r="F165" s="146" t="s">
        <v>175</v>
      </c>
      <c r="H165" s="147">
        <v>4.95</v>
      </c>
      <c r="I165" s="148"/>
      <c r="L165" s="143"/>
      <c r="M165" s="149"/>
      <c r="T165" s="150"/>
      <c r="AT165" s="145" t="s">
        <v>140</v>
      </c>
      <c r="AU165" s="145" t="s">
        <v>138</v>
      </c>
      <c r="AV165" s="12" t="s">
        <v>138</v>
      </c>
      <c r="AW165" s="12" t="s">
        <v>32</v>
      </c>
      <c r="AX165" s="12" t="s">
        <v>76</v>
      </c>
      <c r="AY165" s="145" t="s">
        <v>130</v>
      </c>
    </row>
    <row r="166" spans="2:65" s="12" customFormat="1" ht="22.5">
      <c r="B166" s="143"/>
      <c r="D166" s="144" t="s">
        <v>140</v>
      </c>
      <c r="E166" s="145" t="s">
        <v>1</v>
      </c>
      <c r="F166" s="146" t="s">
        <v>176</v>
      </c>
      <c r="H166" s="147">
        <v>-1.68</v>
      </c>
      <c r="I166" s="148"/>
      <c r="L166" s="143"/>
      <c r="M166" s="149"/>
      <c r="T166" s="150"/>
      <c r="AT166" s="145" t="s">
        <v>140</v>
      </c>
      <c r="AU166" s="145" t="s">
        <v>138</v>
      </c>
      <c r="AV166" s="12" t="s">
        <v>138</v>
      </c>
      <c r="AW166" s="12" t="s">
        <v>32</v>
      </c>
      <c r="AX166" s="12" t="s">
        <v>76</v>
      </c>
      <c r="AY166" s="145" t="s">
        <v>130</v>
      </c>
    </row>
    <row r="167" spans="2:65" s="13" customFormat="1">
      <c r="B167" s="151"/>
      <c r="D167" s="144" t="s">
        <v>140</v>
      </c>
      <c r="E167" s="152" t="s">
        <v>1</v>
      </c>
      <c r="F167" s="153" t="s">
        <v>151</v>
      </c>
      <c r="H167" s="154">
        <v>24.097000000000001</v>
      </c>
      <c r="I167" s="155"/>
      <c r="L167" s="151"/>
      <c r="M167" s="156"/>
      <c r="T167" s="157"/>
      <c r="AT167" s="152" t="s">
        <v>140</v>
      </c>
      <c r="AU167" s="152" t="s">
        <v>138</v>
      </c>
      <c r="AV167" s="13" t="s">
        <v>137</v>
      </c>
      <c r="AW167" s="13" t="s">
        <v>32</v>
      </c>
      <c r="AX167" s="13" t="s">
        <v>81</v>
      </c>
      <c r="AY167" s="152" t="s">
        <v>130</v>
      </c>
    </row>
    <row r="168" spans="2:65" s="1" customFormat="1" ht="16.5" customHeight="1">
      <c r="B168" s="128"/>
      <c r="C168" s="129" t="s">
        <v>177</v>
      </c>
      <c r="D168" s="129" t="s">
        <v>133</v>
      </c>
      <c r="E168" s="130" t="s">
        <v>178</v>
      </c>
      <c r="F168" s="131" t="s">
        <v>179</v>
      </c>
      <c r="G168" s="132" t="s">
        <v>136</v>
      </c>
      <c r="H168" s="133">
        <v>26.111999999999998</v>
      </c>
      <c r="I168" s="134"/>
      <c r="J168" s="135">
        <f>ROUND(I168*H168,2)</f>
        <v>0</v>
      </c>
      <c r="K168" s="136"/>
      <c r="L168" s="32"/>
      <c r="M168" s="137" t="s">
        <v>1</v>
      </c>
      <c r="N168" s="138" t="s">
        <v>42</v>
      </c>
      <c r="P168" s="139">
        <f>O168*H168</f>
        <v>0</v>
      </c>
      <c r="Q168" s="139">
        <v>4.0000000000000001E-3</v>
      </c>
      <c r="R168" s="139">
        <f>Q168*H168</f>
        <v>0.104448</v>
      </c>
      <c r="S168" s="139">
        <v>0</v>
      </c>
      <c r="T168" s="140">
        <f>S168*H168</f>
        <v>0</v>
      </c>
      <c r="AR168" s="141" t="s">
        <v>137</v>
      </c>
      <c r="AT168" s="141" t="s">
        <v>133</v>
      </c>
      <c r="AU168" s="141" t="s">
        <v>138</v>
      </c>
      <c r="AY168" s="17" t="s">
        <v>130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7" t="s">
        <v>138</v>
      </c>
      <c r="BK168" s="142">
        <f>ROUND(I168*H168,2)</f>
        <v>0</v>
      </c>
      <c r="BL168" s="17" t="s">
        <v>137</v>
      </c>
      <c r="BM168" s="141" t="s">
        <v>180</v>
      </c>
    </row>
    <row r="169" spans="2:65" s="14" customFormat="1">
      <c r="B169" s="158"/>
      <c r="D169" s="144" t="s">
        <v>140</v>
      </c>
      <c r="E169" s="159" t="s">
        <v>1</v>
      </c>
      <c r="F169" s="160" t="s">
        <v>157</v>
      </c>
      <c r="H169" s="159" t="s">
        <v>1</v>
      </c>
      <c r="I169" s="161"/>
      <c r="L169" s="158"/>
      <c r="M169" s="162"/>
      <c r="T169" s="163"/>
      <c r="AT169" s="159" t="s">
        <v>140</v>
      </c>
      <c r="AU169" s="159" t="s">
        <v>138</v>
      </c>
      <c r="AV169" s="14" t="s">
        <v>81</v>
      </c>
      <c r="AW169" s="14" t="s">
        <v>32</v>
      </c>
      <c r="AX169" s="14" t="s">
        <v>76</v>
      </c>
      <c r="AY169" s="159" t="s">
        <v>130</v>
      </c>
    </row>
    <row r="170" spans="2:65" s="12" customFormat="1">
      <c r="B170" s="143"/>
      <c r="D170" s="144" t="s">
        <v>140</v>
      </c>
      <c r="E170" s="145" t="s">
        <v>1</v>
      </c>
      <c r="F170" s="146" t="s">
        <v>815</v>
      </c>
      <c r="H170" s="147">
        <v>1.958</v>
      </c>
      <c r="I170" s="148"/>
      <c r="L170" s="143"/>
      <c r="M170" s="149"/>
      <c r="T170" s="150"/>
      <c r="AT170" s="145" t="s">
        <v>140</v>
      </c>
      <c r="AU170" s="145" t="s">
        <v>138</v>
      </c>
      <c r="AV170" s="12" t="s">
        <v>138</v>
      </c>
      <c r="AW170" s="12" t="s">
        <v>32</v>
      </c>
      <c r="AX170" s="12" t="s">
        <v>76</v>
      </c>
      <c r="AY170" s="145" t="s">
        <v>130</v>
      </c>
    </row>
    <row r="171" spans="2:65" s="12" customFormat="1" ht="12.75" customHeight="1">
      <c r="B171" s="143"/>
      <c r="D171" s="144" t="s">
        <v>140</v>
      </c>
      <c r="E171" s="145" t="s">
        <v>1</v>
      </c>
      <c r="F171" s="182" t="s">
        <v>816</v>
      </c>
      <c r="H171" s="147">
        <v>-1.4139999999999999</v>
      </c>
      <c r="I171" s="148"/>
      <c r="L171" s="143"/>
      <c r="M171" s="149"/>
      <c r="T171" s="150"/>
      <c r="AT171" s="145" t="s">
        <v>140</v>
      </c>
      <c r="AU171" s="145" t="s">
        <v>138</v>
      </c>
      <c r="AV171" s="12" t="s">
        <v>138</v>
      </c>
      <c r="AW171" s="12" t="s">
        <v>32</v>
      </c>
      <c r="AX171" s="12" t="s">
        <v>76</v>
      </c>
      <c r="AY171" s="145" t="s">
        <v>130</v>
      </c>
    </row>
    <row r="172" spans="2:65" s="12" customFormat="1">
      <c r="B172" s="143"/>
      <c r="D172" s="144" t="s">
        <v>140</v>
      </c>
      <c r="E172" s="145" t="s">
        <v>1</v>
      </c>
      <c r="F172" s="166" t="s">
        <v>158</v>
      </c>
      <c r="G172" s="15"/>
      <c r="H172" s="167">
        <v>0.54400000000000004</v>
      </c>
      <c r="I172" s="148"/>
      <c r="L172" s="143"/>
      <c r="M172" s="149"/>
      <c r="T172" s="150"/>
      <c r="AT172" s="145" t="s">
        <v>140</v>
      </c>
      <c r="AU172" s="145" t="s">
        <v>138</v>
      </c>
      <c r="AV172" s="12" t="s">
        <v>138</v>
      </c>
      <c r="AW172" s="12" t="s">
        <v>32</v>
      </c>
      <c r="AX172" s="12" t="s">
        <v>76</v>
      </c>
      <c r="AY172" s="145" t="s">
        <v>130</v>
      </c>
    </row>
    <row r="173" spans="2:65" s="14" customFormat="1">
      <c r="B173" s="158"/>
      <c r="D173" s="144" t="s">
        <v>140</v>
      </c>
      <c r="E173" s="159" t="s">
        <v>1</v>
      </c>
      <c r="F173" s="160" t="s">
        <v>159</v>
      </c>
      <c r="H173" s="159" t="s">
        <v>1</v>
      </c>
      <c r="I173" s="161"/>
      <c r="L173" s="158"/>
      <c r="M173" s="162"/>
      <c r="T173" s="163"/>
      <c r="AT173" s="159" t="s">
        <v>140</v>
      </c>
      <c r="AU173" s="159" t="s">
        <v>138</v>
      </c>
      <c r="AV173" s="14" t="s">
        <v>81</v>
      </c>
      <c r="AW173" s="14" t="s">
        <v>32</v>
      </c>
      <c r="AX173" s="14" t="s">
        <v>76</v>
      </c>
      <c r="AY173" s="159" t="s">
        <v>130</v>
      </c>
    </row>
    <row r="174" spans="2:65" s="12" customFormat="1">
      <c r="B174" s="143"/>
      <c r="D174" s="144" t="s">
        <v>140</v>
      </c>
      <c r="E174" s="145" t="s">
        <v>1</v>
      </c>
      <c r="F174" s="146" t="s">
        <v>817</v>
      </c>
      <c r="H174" s="147">
        <v>29.786000000000001</v>
      </c>
      <c r="I174" s="148"/>
      <c r="L174" s="143"/>
      <c r="M174" s="149"/>
      <c r="T174" s="150"/>
      <c r="AT174" s="145" t="s">
        <v>140</v>
      </c>
      <c r="AU174" s="145" t="s">
        <v>138</v>
      </c>
      <c r="AV174" s="12" t="s">
        <v>138</v>
      </c>
      <c r="AW174" s="12" t="s">
        <v>32</v>
      </c>
      <c r="AX174" s="12" t="s">
        <v>76</v>
      </c>
      <c r="AY174" s="145" t="s">
        <v>130</v>
      </c>
    </row>
    <row r="175" spans="2:65" s="12" customFormat="1">
      <c r="B175" s="143"/>
      <c r="D175" s="144" t="s">
        <v>140</v>
      </c>
      <c r="E175" s="145" t="s">
        <v>1</v>
      </c>
      <c r="F175" s="182" t="s">
        <v>818</v>
      </c>
      <c r="H175" s="147">
        <v>-4.218</v>
      </c>
      <c r="I175" s="148"/>
      <c r="L175" s="143"/>
      <c r="M175" s="149"/>
      <c r="T175" s="150"/>
      <c r="AT175" s="145" t="s">
        <v>140</v>
      </c>
      <c r="AU175" s="145" t="s">
        <v>138</v>
      </c>
      <c r="AV175" s="12" t="s">
        <v>138</v>
      </c>
      <c r="AW175" s="12" t="s">
        <v>32</v>
      </c>
      <c r="AX175" s="12" t="s">
        <v>76</v>
      </c>
      <c r="AY175" s="145" t="s">
        <v>130</v>
      </c>
    </row>
    <row r="176" spans="2:65" s="12" customFormat="1">
      <c r="B176" s="143"/>
      <c r="D176" s="144" t="s">
        <v>140</v>
      </c>
      <c r="E176" s="145" t="s">
        <v>1</v>
      </c>
      <c r="F176" s="166" t="s">
        <v>158</v>
      </c>
      <c r="G176" s="15"/>
      <c r="H176" s="167">
        <v>25.568000000000001</v>
      </c>
      <c r="I176" s="148"/>
      <c r="L176" s="143"/>
      <c r="M176" s="149"/>
      <c r="T176" s="150"/>
      <c r="AT176" s="145" t="s">
        <v>140</v>
      </c>
      <c r="AU176" s="145" t="s">
        <v>138</v>
      </c>
      <c r="AV176" s="12" t="s">
        <v>138</v>
      </c>
      <c r="AW176" s="12" t="s">
        <v>32</v>
      </c>
      <c r="AX176" s="12" t="s">
        <v>76</v>
      </c>
      <c r="AY176" s="145" t="s">
        <v>130</v>
      </c>
    </row>
    <row r="177" spans="2:65" s="13" customFormat="1">
      <c r="B177" s="151"/>
      <c r="D177" s="144" t="s">
        <v>140</v>
      </c>
      <c r="E177" s="152" t="s">
        <v>1</v>
      </c>
      <c r="F177" s="153" t="s">
        <v>151</v>
      </c>
      <c r="H177" s="154">
        <v>26.111999999999998</v>
      </c>
      <c r="I177" s="155"/>
      <c r="L177" s="151"/>
      <c r="M177" s="156"/>
      <c r="T177" s="157"/>
      <c r="AT177" s="152" t="s">
        <v>140</v>
      </c>
      <c r="AU177" s="152" t="s">
        <v>138</v>
      </c>
      <c r="AV177" s="13" t="s">
        <v>137</v>
      </c>
      <c r="AW177" s="13" t="s">
        <v>32</v>
      </c>
      <c r="AX177" s="13" t="s">
        <v>81</v>
      </c>
      <c r="AY177" s="152" t="s">
        <v>130</v>
      </c>
    </row>
    <row r="178" spans="2:65" s="1" customFormat="1" ht="24.2" customHeight="1">
      <c r="B178" s="128"/>
      <c r="C178" s="129" t="s">
        <v>181</v>
      </c>
      <c r="D178" s="129" t="s">
        <v>133</v>
      </c>
      <c r="E178" s="130" t="s">
        <v>182</v>
      </c>
      <c r="F178" s="131" t="s">
        <v>183</v>
      </c>
      <c r="G178" s="132" t="s">
        <v>184</v>
      </c>
      <c r="H178" s="133">
        <v>1</v>
      </c>
      <c r="I178" s="134"/>
      <c r="J178" s="135">
        <f>ROUND(I178*H178,2)</f>
        <v>0</v>
      </c>
      <c r="K178" s="136"/>
      <c r="L178" s="32"/>
      <c r="M178" s="137" t="s">
        <v>1</v>
      </c>
      <c r="N178" s="138" t="s">
        <v>42</v>
      </c>
      <c r="P178" s="139">
        <f>O178*H178</f>
        <v>0</v>
      </c>
      <c r="Q178" s="139">
        <v>0</v>
      </c>
      <c r="R178" s="139">
        <f>Q178*H178</f>
        <v>0</v>
      </c>
      <c r="S178" s="139">
        <v>0</v>
      </c>
      <c r="T178" s="140">
        <f>S178*H178</f>
        <v>0</v>
      </c>
      <c r="AR178" s="141" t="s">
        <v>137</v>
      </c>
      <c r="AT178" s="141" t="s">
        <v>133</v>
      </c>
      <c r="AU178" s="141" t="s">
        <v>138</v>
      </c>
      <c r="AY178" s="17" t="s">
        <v>130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7" t="s">
        <v>138</v>
      </c>
      <c r="BK178" s="142">
        <f>ROUND(I178*H178,2)</f>
        <v>0</v>
      </c>
      <c r="BL178" s="17" t="s">
        <v>137</v>
      </c>
      <c r="BM178" s="141" t="s">
        <v>185</v>
      </c>
    </row>
    <row r="179" spans="2:65" s="1" customFormat="1" ht="21.75" customHeight="1">
      <c r="B179" s="128"/>
      <c r="C179" s="171" t="s">
        <v>186</v>
      </c>
      <c r="D179" s="171" t="s">
        <v>187</v>
      </c>
      <c r="E179" s="172" t="s">
        <v>188</v>
      </c>
      <c r="F179" s="173" t="s">
        <v>189</v>
      </c>
      <c r="G179" s="174" t="s">
        <v>184</v>
      </c>
      <c r="H179" s="175">
        <v>1</v>
      </c>
      <c r="I179" s="176"/>
      <c r="J179" s="177">
        <f>ROUND(I179*H179,2)</f>
        <v>0</v>
      </c>
      <c r="K179" s="178"/>
      <c r="L179" s="179"/>
      <c r="M179" s="180" t="s">
        <v>1</v>
      </c>
      <c r="N179" s="181" t="s">
        <v>42</v>
      </c>
      <c r="P179" s="139">
        <f>O179*H179</f>
        <v>0</v>
      </c>
      <c r="Q179" s="139">
        <v>1.4999999999999999E-4</v>
      </c>
      <c r="R179" s="139">
        <f>Q179*H179</f>
        <v>1.4999999999999999E-4</v>
      </c>
      <c r="S179" s="139">
        <v>0</v>
      </c>
      <c r="T179" s="140">
        <f>S179*H179</f>
        <v>0</v>
      </c>
      <c r="AR179" s="141" t="s">
        <v>181</v>
      </c>
      <c r="AT179" s="141" t="s">
        <v>187</v>
      </c>
      <c r="AU179" s="141" t="s">
        <v>138</v>
      </c>
      <c r="AY179" s="17" t="s">
        <v>130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7" t="s">
        <v>138</v>
      </c>
      <c r="BK179" s="142">
        <f>ROUND(I179*H179,2)</f>
        <v>0</v>
      </c>
      <c r="BL179" s="17" t="s">
        <v>137</v>
      </c>
      <c r="BM179" s="141" t="s">
        <v>190</v>
      </c>
    </row>
    <row r="180" spans="2:65" s="11" customFormat="1" ht="22.9" customHeight="1">
      <c r="B180" s="116"/>
      <c r="D180" s="117" t="s">
        <v>75</v>
      </c>
      <c r="E180" s="126" t="s">
        <v>186</v>
      </c>
      <c r="F180" s="126" t="s">
        <v>191</v>
      </c>
      <c r="I180" s="119"/>
      <c r="J180" s="127">
        <f>BK180</f>
        <v>0</v>
      </c>
      <c r="L180" s="116"/>
      <c r="M180" s="121"/>
      <c r="P180" s="122">
        <f>SUM(P181:P184)</f>
        <v>0</v>
      </c>
      <c r="R180" s="122">
        <f>SUM(R181:R184)</f>
        <v>0</v>
      </c>
      <c r="T180" s="123">
        <f>SUM(T181:T184)</f>
        <v>0.413128</v>
      </c>
      <c r="AR180" s="117" t="s">
        <v>81</v>
      </c>
      <c r="AT180" s="124" t="s">
        <v>75</v>
      </c>
      <c r="AU180" s="124" t="s">
        <v>81</v>
      </c>
      <c r="AY180" s="117" t="s">
        <v>130</v>
      </c>
      <c r="BK180" s="125">
        <f>SUM(BK181:BK184)</f>
        <v>0</v>
      </c>
    </row>
    <row r="181" spans="2:65" s="1" customFormat="1" ht="24.2" customHeight="1">
      <c r="B181" s="128"/>
      <c r="C181" s="129" t="s">
        <v>197</v>
      </c>
      <c r="D181" s="129" t="s">
        <v>133</v>
      </c>
      <c r="E181" s="130" t="s">
        <v>198</v>
      </c>
      <c r="F181" s="131" t="s">
        <v>199</v>
      </c>
      <c r="G181" s="132" t="s">
        <v>136</v>
      </c>
      <c r="H181" s="133">
        <v>1.59</v>
      </c>
      <c r="I181" s="134"/>
      <c r="J181" s="135">
        <f>ROUND(I181*H181,2)</f>
        <v>0</v>
      </c>
      <c r="K181" s="136"/>
      <c r="L181" s="32"/>
      <c r="M181" s="137" t="s">
        <v>1</v>
      </c>
      <c r="N181" s="138" t="s">
        <v>42</v>
      </c>
      <c r="P181" s="139">
        <f>O181*H181</f>
        <v>0</v>
      </c>
      <c r="Q181" s="139">
        <v>0</v>
      </c>
      <c r="R181" s="139">
        <f>Q181*H181</f>
        <v>0</v>
      </c>
      <c r="S181" s="139">
        <v>0.128</v>
      </c>
      <c r="T181" s="140">
        <f>S181*H181</f>
        <v>0.20352000000000001</v>
      </c>
      <c r="AR181" s="141" t="s">
        <v>137</v>
      </c>
      <c r="AT181" s="141" t="s">
        <v>133</v>
      </c>
      <c r="AU181" s="141" t="s">
        <v>138</v>
      </c>
      <c r="AY181" s="17" t="s">
        <v>130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7" t="s">
        <v>138</v>
      </c>
      <c r="BK181" s="142">
        <f>ROUND(I181*H181,2)</f>
        <v>0</v>
      </c>
      <c r="BL181" s="17" t="s">
        <v>137</v>
      </c>
      <c r="BM181" s="141" t="s">
        <v>200</v>
      </c>
    </row>
    <row r="182" spans="2:65" s="12" customFormat="1">
      <c r="B182" s="143"/>
      <c r="D182" s="144" t="s">
        <v>140</v>
      </c>
      <c r="E182" s="145" t="s">
        <v>1</v>
      </c>
      <c r="F182" s="146" t="s">
        <v>201</v>
      </c>
      <c r="H182" s="147">
        <v>1.59</v>
      </c>
      <c r="I182" s="148"/>
      <c r="L182" s="143"/>
      <c r="M182" s="149"/>
      <c r="T182" s="150"/>
      <c r="AT182" s="145" t="s">
        <v>140</v>
      </c>
      <c r="AU182" s="145" t="s">
        <v>138</v>
      </c>
      <c r="AV182" s="12" t="s">
        <v>138</v>
      </c>
      <c r="AW182" s="12" t="s">
        <v>32</v>
      </c>
      <c r="AX182" s="12" t="s">
        <v>81</v>
      </c>
      <c r="AY182" s="145" t="s">
        <v>130</v>
      </c>
    </row>
    <row r="183" spans="2:65" s="1" customFormat="1" ht="21.75" customHeight="1">
      <c r="B183" s="128"/>
      <c r="C183" s="129" t="s">
        <v>8</v>
      </c>
      <c r="D183" s="129" t="s">
        <v>133</v>
      </c>
      <c r="E183" s="130" t="s">
        <v>202</v>
      </c>
      <c r="F183" s="131" t="s">
        <v>203</v>
      </c>
      <c r="G183" s="132" t="s">
        <v>136</v>
      </c>
      <c r="H183" s="133">
        <v>2.758</v>
      </c>
      <c r="I183" s="134"/>
      <c r="J183" s="135">
        <f>ROUND(I183*H183,2)</f>
        <v>0</v>
      </c>
      <c r="K183" s="136"/>
      <c r="L183" s="32"/>
      <c r="M183" s="137" t="s">
        <v>1</v>
      </c>
      <c r="N183" s="138" t="s">
        <v>42</v>
      </c>
      <c r="P183" s="139">
        <f>O183*H183</f>
        <v>0</v>
      </c>
      <c r="Q183" s="139">
        <v>0</v>
      </c>
      <c r="R183" s="139">
        <f>Q183*H183</f>
        <v>0</v>
      </c>
      <c r="S183" s="139">
        <v>7.5999999999999998E-2</v>
      </c>
      <c r="T183" s="140">
        <f>S183*H183</f>
        <v>0.20960799999999999</v>
      </c>
      <c r="AR183" s="141" t="s">
        <v>137</v>
      </c>
      <c r="AT183" s="141" t="s">
        <v>133</v>
      </c>
      <c r="AU183" s="141" t="s">
        <v>138</v>
      </c>
      <c r="AY183" s="17" t="s">
        <v>130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7" t="s">
        <v>138</v>
      </c>
      <c r="BK183" s="142">
        <f>ROUND(I183*H183,2)</f>
        <v>0</v>
      </c>
      <c r="BL183" s="17" t="s">
        <v>137</v>
      </c>
      <c r="BM183" s="141" t="s">
        <v>204</v>
      </c>
    </row>
    <row r="184" spans="2:65" s="12" customFormat="1">
      <c r="B184" s="143"/>
      <c r="D184" s="144" t="s">
        <v>140</v>
      </c>
      <c r="E184" s="145" t="s">
        <v>1</v>
      </c>
      <c r="F184" s="146" t="s">
        <v>819</v>
      </c>
      <c r="H184" s="147">
        <v>2.758</v>
      </c>
      <c r="I184" s="148"/>
      <c r="L184" s="143"/>
      <c r="M184" s="149"/>
      <c r="T184" s="150"/>
      <c r="AT184" s="145" t="s">
        <v>140</v>
      </c>
      <c r="AU184" s="145" t="s">
        <v>138</v>
      </c>
      <c r="AV184" s="12" t="s">
        <v>138</v>
      </c>
      <c r="AW184" s="12" t="s">
        <v>32</v>
      </c>
      <c r="AX184" s="12" t="s">
        <v>81</v>
      </c>
      <c r="AY184" s="145" t="s">
        <v>130</v>
      </c>
    </row>
    <row r="185" spans="2:65" s="11" customFormat="1" ht="22.9" customHeight="1">
      <c r="B185" s="116"/>
      <c r="D185" s="117" t="s">
        <v>75</v>
      </c>
      <c r="E185" s="126" t="s">
        <v>205</v>
      </c>
      <c r="F185" s="126" t="s">
        <v>206</v>
      </c>
      <c r="I185" s="119"/>
      <c r="J185" s="127">
        <f>BK185</f>
        <v>0</v>
      </c>
      <c r="L185" s="116"/>
      <c r="M185" s="121"/>
      <c r="P185" s="122">
        <f>SUM(P186:P190)</f>
        <v>0</v>
      </c>
      <c r="R185" s="122">
        <f>SUM(R186:R190)</f>
        <v>0</v>
      </c>
      <c r="T185" s="123">
        <f>SUM(T186:T190)</f>
        <v>0</v>
      </c>
      <c r="AR185" s="117" t="s">
        <v>81</v>
      </c>
      <c r="AT185" s="124" t="s">
        <v>75</v>
      </c>
      <c r="AU185" s="124" t="s">
        <v>81</v>
      </c>
      <c r="AY185" s="117" t="s">
        <v>130</v>
      </c>
      <c r="BK185" s="125">
        <f>SUM(BK186:BK190)</f>
        <v>0</v>
      </c>
    </row>
    <row r="186" spans="2:65" s="1" customFormat="1" ht="24.2" customHeight="1">
      <c r="B186" s="128"/>
      <c r="C186" s="129" t="s">
        <v>207</v>
      </c>
      <c r="D186" s="129" t="s">
        <v>133</v>
      </c>
      <c r="E186" s="130" t="s">
        <v>208</v>
      </c>
      <c r="F186" s="131" t="s">
        <v>209</v>
      </c>
      <c r="G186" s="132" t="s">
        <v>210</v>
      </c>
      <c r="H186" s="133">
        <v>1.7270000000000001</v>
      </c>
      <c r="I186" s="134"/>
      <c r="J186" s="135">
        <f>ROUND(I186*H186,2)</f>
        <v>0</v>
      </c>
      <c r="K186" s="136"/>
      <c r="L186" s="32"/>
      <c r="M186" s="137" t="s">
        <v>1</v>
      </c>
      <c r="N186" s="138" t="s">
        <v>42</v>
      </c>
      <c r="P186" s="139">
        <f>O186*H186</f>
        <v>0</v>
      </c>
      <c r="Q186" s="139">
        <v>0</v>
      </c>
      <c r="R186" s="139">
        <f>Q186*H186</f>
        <v>0</v>
      </c>
      <c r="S186" s="139">
        <v>0</v>
      </c>
      <c r="T186" s="140">
        <f>S186*H186</f>
        <v>0</v>
      </c>
      <c r="AR186" s="141" t="s">
        <v>137</v>
      </c>
      <c r="AT186" s="141" t="s">
        <v>133</v>
      </c>
      <c r="AU186" s="141" t="s">
        <v>138</v>
      </c>
      <c r="AY186" s="17" t="s">
        <v>130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7" t="s">
        <v>138</v>
      </c>
      <c r="BK186" s="142">
        <f>ROUND(I186*H186,2)</f>
        <v>0</v>
      </c>
      <c r="BL186" s="17" t="s">
        <v>137</v>
      </c>
      <c r="BM186" s="141" t="s">
        <v>211</v>
      </c>
    </row>
    <row r="187" spans="2:65" s="1" customFormat="1" ht="24.2" customHeight="1">
      <c r="B187" s="128"/>
      <c r="C187" s="129" t="s">
        <v>212</v>
      </c>
      <c r="D187" s="129" t="s">
        <v>133</v>
      </c>
      <c r="E187" s="130" t="s">
        <v>213</v>
      </c>
      <c r="F187" s="131" t="s">
        <v>214</v>
      </c>
      <c r="G187" s="132" t="s">
        <v>210</v>
      </c>
      <c r="H187" s="133">
        <v>1.7270000000000001</v>
      </c>
      <c r="I187" s="134"/>
      <c r="J187" s="135">
        <f>ROUND(I187*H187,2)</f>
        <v>0</v>
      </c>
      <c r="K187" s="136"/>
      <c r="L187" s="32"/>
      <c r="M187" s="137" t="s">
        <v>1</v>
      </c>
      <c r="N187" s="138" t="s">
        <v>42</v>
      </c>
      <c r="P187" s="139">
        <f>O187*H187</f>
        <v>0</v>
      </c>
      <c r="Q187" s="139">
        <v>0</v>
      </c>
      <c r="R187" s="139">
        <f>Q187*H187</f>
        <v>0</v>
      </c>
      <c r="S187" s="139">
        <v>0</v>
      </c>
      <c r="T187" s="140">
        <f>S187*H187</f>
        <v>0</v>
      </c>
      <c r="AR187" s="141" t="s">
        <v>137</v>
      </c>
      <c r="AT187" s="141" t="s">
        <v>133</v>
      </c>
      <c r="AU187" s="141" t="s">
        <v>138</v>
      </c>
      <c r="AY187" s="17" t="s">
        <v>130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7" t="s">
        <v>138</v>
      </c>
      <c r="BK187" s="142">
        <f>ROUND(I187*H187,2)</f>
        <v>0</v>
      </c>
      <c r="BL187" s="17" t="s">
        <v>137</v>
      </c>
      <c r="BM187" s="141" t="s">
        <v>215</v>
      </c>
    </row>
    <row r="188" spans="2:65" s="1" customFormat="1" ht="33" customHeight="1">
      <c r="B188" s="128"/>
      <c r="C188" s="129" t="s">
        <v>216</v>
      </c>
      <c r="D188" s="129" t="s">
        <v>133</v>
      </c>
      <c r="E188" s="130" t="s">
        <v>217</v>
      </c>
      <c r="F188" s="131" t="s">
        <v>218</v>
      </c>
      <c r="G188" s="132" t="s">
        <v>210</v>
      </c>
      <c r="H188" s="133">
        <v>15.074999999999999</v>
      </c>
      <c r="I188" s="134"/>
      <c r="J188" s="135">
        <f>ROUND(I188*H188,2)</f>
        <v>0</v>
      </c>
      <c r="K188" s="136"/>
      <c r="L188" s="32"/>
      <c r="M188" s="137" t="s">
        <v>1</v>
      </c>
      <c r="N188" s="138" t="s">
        <v>42</v>
      </c>
      <c r="P188" s="139">
        <f>O188*H188</f>
        <v>0</v>
      </c>
      <c r="Q188" s="139">
        <v>0</v>
      </c>
      <c r="R188" s="139">
        <f>Q188*H188</f>
        <v>0</v>
      </c>
      <c r="S188" s="139">
        <v>0</v>
      </c>
      <c r="T188" s="140">
        <f>S188*H188</f>
        <v>0</v>
      </c>
      <c r="AR188" s="141" t="s">
        <v>137</v>
      </c>
      <c r="AT188" s="141" t="s">
        <v>133</v>
      </c>
      <c r="AU188" s="141" t="s">
        <v>138</v>
      </c>
      <c r="AY188" s="17" t="s">
        <v>130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7" t="s">
        <v>138</v>
      </c>
      <c r="BK188" s="142">
        <f>ROUND(I188*H188,2)</f>
        <v>0</v>
      </c>
      <c r="BL188" s="17" t="s">
        <v>137</v>
      </c>
      <c r="BM188" s="141" t="s">
        <v>219</v>
      </c>
    </row>
    <row r="189" spans="2:65" s="12" customFormat="1">
      <c r="B189" s="143"/>
      <c r="D189" s="144" t="s">
        <v>140</v>
      </c>
      <c r="E189" s="145" t="s">
        <v>1</v>
      </c>
      <c r="F189" s="146" t="s">
        <v>834</v>
      </c>
      <c r="H189" s="147">
        <v>15.074999999999999</v>
      </c>
      <c r="I189" s="148"/>
      <c r="L189" s="143"/>
      <c r="M189" s="149"/>
      <c r="T189" s="150"/>
      <c r="AT189" s="145" t="s">
        <v>140</v>
      </c>
      <c r="AU189" s="145" t="s">
        <v>138</v>
      </c>
      <c r="AV189" s="12" t="s">
        <v>138</v>
      </c>
      <c r="AW189" s="12" t="s">
        <v>32</v>
      </c>
      <c r="AX189" s="12" t="s">
        <v>81</v>
      </c>
      <c r="AY189" s="145" t="s">
        <v>130</v>
      </c>
    </row>
    <row r="190" spans="2:65" s="1" customFormat="1" ht="33" customHeight="1">
      <c r="B190" s="128"/>
      <c r="C190" s="129" t="s">
        <v>220</v>
      </c>
      <c r="D190" s="129" t="s">
        <v>133</v>
      </c>
      <c r="E190" s="130" t="s">
        <v>221</v>
      </c>
      <c r="F190" s="131" t="s">
        <v>222</v>
      </c>
      <c r="G190" s="132" t="s">
        <v>210</v>
      </c>
      <c r="H190" s="133">
        <v>2.7269999999999999</v>
      </c>
      <c r="I190" s="134"/>
      <c r="J190" s="135">
        <f>ROUND(I190*H190,2)</f>
        <v>0</v>
      </c>
      <c r="K190" s="136"/>
      <c r="L190" s="32"/>
      <c r="M190" s="137" t="s">
        <v>1</v>
      </c>
      <c r="N190" s="138" t="s">
        <v>42</v>
      </c>
      <c r="P190" s="139">
        <f>O190*H190</f>
        <v>0</v>
      </c>
      <c r="Q190" s="139">
        <v>0</v>
      </c>
      <c r="R190" s="139">
        <f>Q190*H190</f>
        <v>0</v>
      </c>
      <c r="S190" s="139">
        <v>0</v>
      </c>
      <c r="T190" s="140">
        <f>S190*H190</f>
        <v>0</v>
      </c>
      <c r="AR190" s="141" t="s">
        <v>137</v>
      </c>
      <c r="AT190" s="141" t="s">
        <v>133</v>
      </c>
      <c r="AU190" s="141" t="s">
        <v>138</v>
      </c>
      <c r="AY190" s="17" t="s">
        <v>130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7" t="s">
        <v>138</v>
      </c>
      <c r="BK190" s="142">
        <f>ROUND(I190*H190,2)</f>
        <v>0</v>
      </c>
      <c r="BL190" s="17" t="s">
        <v>137</v>
      </c>
      <c r="BM190" s="141" t="s">
        <v>223</v>
      </c>
    </row>
    <row r="191" spans="2:65" s="11" customFormat="1" ht="22.9" customHeight="1">
      <c r="B191" s="116"/>
      <c r="D191" s="117" t="s">
        <v>75</v>
      </c>
      <c r="E191" s="126" t="s">
        <v>224</v>
      </c>
      <c r="F191" s="126" t="s">
        <v>225</v>
      </c>
      <c r="I191" s="119"/>
      <c r="J191" s="127">
        <f>BK191</f>
        <v>0</v>
      </c>
      <c r="L191" s="116"/>
      <c r="M191" s="121"/>
      <c r="P191" s="122">
        <f>SUM(P192:P195)</f>
        <v>0</v>
      </c>
      <c r="R191" s="122">
        <f>SUM(R192:R195)</f>
        <v>0</v>
      </c>
      <c r="T191" s="123">
        <f>SUM(T192:T195)</f>
        <v>0</v>
      </c>
      <c r="AR191" s="117" t="s">
        <v>81</v>
      </c>
      <c r="AT191" s="124" t="s">
        <v>75</v>
      </c>
      <c r="AU191" s="124" t="s">
        <v>81</v>
      </c>
      <c r="AY191" s="117" t="s">
        <v>130</v>
      </c>
      <c r="BK191" s="125">
        <f>SUM(BK192:BK195)</f>
        <v>0</v>
      </c>
    </row>
    <row r="192" spans="2:65" s="1" customFormat="1" ht="24.2" customHeight="1">
      <c r="B192" s="128"/>
      <c r="C192" s="129" t="s">
        <v>226</v>
      </c>
      <c r="D192" s="129" t="s">
        <v>133</v>
      </c>
      <c r="E192" s="130" t="s">
        <v>227</v>
      </c>
      <c r="F192" s="131" t="s">
        <v>228</v>
      </c>
      <c r="G192" s="132" t="s">
        <v>210</v>
      </c>
      <c r="H192" s="133">
        <v>1.304</v>
      </c>
      <c r="I192" s="134"/>
      <c r="J192" s="135">
        <f>ROUND(I192*H192,2)</f>
        <v>0</v>
      </c>
      <c r="K192" s="136"/>
      <c r="L192" s="32"/>
      <c r="M192" s="137" t="s">
        <v>1</v>
      </c>
      <c r="N192" s="138" t="s">
        <v>42</v>
      </c>
      <c r="P192" s="139">
        <f>O192*H192</f>
        <v>0</v>
      </c>
      <c r="Q192" s="139">
        <v>0</v>
      </c>
      <c r="R192" s="139">
        <f>Q192*H192</f>
        <v>0</v>
      </c>
      <c r="S192" s="139">
        <v>0</v>
      </c>
      <c r="T192" s="140">
        <f>S192*H192</f>
        <v>0</v>
      </c>
      <c r="AR192" s="141" t="s">
        <v>137</v>
      </c>
      <c r="AT192" s="141" t="s">
        <v>133</v>
      </c>
      <c r="AU192" s="141" t="s">
        <v>138</v>
      </c>
      <c r="AY192" s="17" t="s">
        <v>130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7" t="s">
        <v>138</v>
      </c>
      <c r="BK192" s="142">
        <f>ROUND(I192*H192,2)</f>
        <v>0</v>
      </c>
      <c r="BL192" s="17" t="s">
        <v>137</v>
      </c>
      <c r="BM192" s="141" t="s">
        <v>229</v>
      </c>
    </row>
    <row r="193" spans="2:65" s="1" customFormat="1" ht="24.2" customHeight="1">
      <c r="B193" s="128"/>
      <c r="C193" s="129" t="s">
        <v>230</v>
      </c>
      <c r="D193" s="129" t="s">
        <v>133</v>
      </c>
      <c r="E193" s="130" t="s">
        <v>231</v>
      </c>
      <c r="F193" s="131" t="s">
        <v>232</v>
      </c>
      <c r="G193" s="132" t="s">
        <v>210</v>
      </c>
      <c r="H193" s="133">
        <v>1.304</v>
      </c>
      <c r="I193" s="134"/>
      <c r="J193" s="135">
        <f>ROUND(I193*H193,2)</f>
        <v>0</v>
      </c>
      <c r="K193" s="136"/>
      <c r="L193" s="32"/>
      <c r="M193" s="137" t="s">
        <v>1</v>
      </c>
      <c r="N193" s="138" t="s">
        <v>42</v>
      </c>
      <c r="P193" s="139">
        <f>O193*H193</f>
        <v>0</v>
      </c>
      <c r="Q193" s="139">
        <v>0</v>
      </c>
      <c r="R193" s="139">
        <f>Q193*H193</f>
        <v>0</v>
      </c>
      <c r="S193" s="139">
        <v>0</v>
      </c>
      <c r="T193" s="140">
        <f>S193*H193</f>
        <v>0</v>
      </c>
      <c r="AR193" s="141" t="s">
        <v>137</v>
      </c>
      <c r="AT193" s="141" t="s">
        <v>133</v>
      </c>
      <c r="AU193" s="141" t="s">
        <v>138</v>
      </c>
      <c r="AY193" s="17" t="s">
        <v>130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7" t="s">
        <v>138</v>
      </c>
      <c r="BK193" s="142">
        <f>ROUND(I193*H193,2)</f>
        <v>0</v>
      </c>
      <c r="BL193" s="17" t="s">
        <v>137</v>
      </c>
      <c r="BM193" s="141" t="s">
        <v>233</v>
      </c>
    </row>
    <row r="194" spans="2:65" s="1" customFormat="1" ht="24.2" customHeight="1">
      <c r="B194" s="128"/>
      <c r="C194" s="129" t="s">
        <v>234</v>
      </c>
      <c r="D194" s="129" t="s">
        <v>133</v>
      </c>
      <c r="E194" s="130" t="s">
        <v>235</v>
      </c>
      <c r="F194" s="131" t="s">
        <v>236</v>
      </c>
      <c r="G194" s="132" t="s">
        <v>210</v>
      </c>
      <c r="H194" s="133">
        <v>2.6080000000000001</v>
      </c>
      <c r="I194" s="134"/>
      <c r="J194" s="135">
        <f>ROUND(I194*H194,2)</f>
        <v>0</v>
      </c>
      <c r="K194" s="136"/>
      <c r="L194" s="32"/>
      <c r="M194" s="137" t="s">
        <v>1</v>
      </c>
      <c r="N194" s="138" t="s">
        <v>42</v>
      </c>
      <c r="P194" s="139">
        <f>O194*H194</f>
        <v>0</v>
      </c>
      <c r="Q194" s="139">
        <v>0</v>
      </c>
      <c r="R194" s="139">
        <f>Q194*H194</f>
        <v>0</v>
      </c>
      <c r="S194" s="139">
        <v>0</v>
      </c>
      <c r="T194" s="140">
        <f>S194*H194</f>
        <v>0</v>
      </c>
      <c r="AR194" s="141" t="s">
        <v>137</v>
      </c>
      <c r="AT194" s="141" t="s">
        <v>133</v>
      </c>
      <c r="AU194" s="141" t="s">
        <v>138</v>
      </c>
      <c r="AY194" s="17" t="s">
        <v>130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7" t="s">
        <v>138</v>
      </c>
      <c r="BK194" s="142">
        <f>ROUND(I194*H194,2)</f>
        <v>0</v>
      </c>
      <c r="BL194" s="17" t="s">
        <v>137</v>
      </c>
      <c r="BM194" s="141" t="s">
        <v>237</v>
      </c>
    </row>
    <row r="195" spans="2:65" s="12" customFormat="1">
      <c r="B195" s="143"/>
      <c r="D195" s="144" t="s">
        <v>140</v>
      </c>
      <c r="E195" s="145" t="s">
        <v>1</v>
      </c>
      <c r="F195" s="146" t="s">
        <v>835</v>
      </c>
      <c r="H195" s="147">
        <v>2.6080000000000001</v>
      </c>
      <c r="I195" s="148"/>
      <c r="L195" s="143"/>
      <c r="M195" s="149"/>
      <c r="T195" s="150"/>
      <c r="AT195" s="145" t="s">
        <v>140</v>
      </c>
      <c r="AU195" s="145" t="s">
        <v>138</v>
      </c>
      <c r="AV195" s="12" t="s">
        <v>138</v>
      </c>
      <c r="AW195" s="12" t="s">
        <v>32</v>
      </c>
      <c r="AX195" s="12" t="s">
        <v>81</v>
      </c>
      <c r="AY195" s="145" t="s">
        <v>130</v>
      </c>
    </row>
    <row r="196" spans="2:65" s="11" customFormat="1" ht="25.9" customHeight="1">
      <c r="B196" s="116"/>
      <c r="D196" s="117" t="s">
        <v>75</v>
      </c>
      <c r="E196" s="118" t="s">
        <v>238</v>
      </c>
      <c r="F196" s="118" t="s">
        <v>239</v>
      </c>
      <c r="I196" s="119"/>
      <c r="J196" s="120">
        <f>BK196</f>
        <v>0</v>
      </c>
      <c r="L196" s="116"/>
      <c r="M196" s="121"/>
      <c r="P196" s="122" t="e">
        <f>P197+P217+P225+P234+P240+P260+P264+P266+P268+P275+P282+P292+P318+P320+P329+P345+P367+P390+P404+#REF!</f>
        <v>#REF!</v>
      </c>
      <c r="R196" s="122" t="e">
        <f>R197+R217+R225+R234+R240+R260+R264+R266+R268+R275+R282+R292+R318+R320+R329+R345+R367+R390+R404+#REF!</f>
        <v>#REF!</v>
      </c>
      <c r="T196" s="123" t="e">
        <f>T197+T217+T225+T234+T240+T260+T264+T266+T268+T275+T282+T292+T318+T320+T329+T345+T367+T390+T404+#REF!</f>
        <v>#REF!</v>
      </c>
      <c r="AR196" s="117" t="s">
        <v>138</v>
      </c>
      <c r="AT196" s="124" t="s">
        <v>75</v>
      </c>
      <c r="AU196" s="124" t="s">
        <v>76</v>
      </c>
      <c r="AY196" s="117" t="s">
        <v>130</v>
      </c>
      <c r="BK196" s="125">
        <f>BK197+BK217+BK225+BK234+BK240+BK260+BK264+BK266+BK268+BK275+BK282+BK292+BK318+BK320+BK329+BK345+BK367+BK390+BK404</f>
        <v>0</v>
      </c>
    </row>
    <row r="197" spans="2:65" s="11" customFormat="1" ht="22.9" customHeight="1">
      <c r="B197" s="116"/>
      <c r="D197" s="117" t="s">
        <v>75</v>
      </c>
      <c r="E197" s="126" t="s">
        <v>240</v>
      </c>
      <c r="F197" s="126" t="s">
        <v>241</v>
      </c>
      <c r="I197" s="119"/>
      <c r="J197" s="127">
        <f>BK197</f>
        <v>0</v>
      </c>
      <c r="L197" s="116"/>
      <c r="M197" s="121"/>
      <c r="P197" s="122">
        <f>SUM(P198:P216)</f>
        <v>0</v>
      </c>
      <c r="R197" s="122">
        <f>SUM(R198:R216)</f>
        <v>7.1648900000000001E-2</v>
      </c>
      <c r="T197" s="123">
        <f>SUM(T198:T216)</f>
        <v>0</v>
      </c>
      <c r="AR197" s="117" t="s">
        <v>138</v>
      </c>
      <c r="AT197" s="124" t="s">
        <v>75</v>
      </c>
      <c r="AU197" s="124" t="s">
        <v>81</v>
      </c>
      <c r="AY197" s="117" t="s">
        <v>130</v>
      </c>
      <c r="BK197" s="125">
        <f>SUM(BK198:BK216)</f>
        <v>0</v>
      </c>
    </row>
    <row r="198" spans="2:65" s="1" customFormat="1" ht="24.2" customHeight="1">
      <c r="B198" s="128"/>
      <c r="C198" s="129" t="s">
        <v>242</v>
      </c>
      <c r="D198" s="129" t="s">
        <v>133</v>
      </c>
      <c r="E198" s="130" t="s">
        <v>243</v>
      </c>
      <c r="F198" s="131" t="s">
        <v>244</v>
      </c>
      <c r="G198" s="132" t="s">
        <v>136</v>
      </c>
      <c r="H198" s="133">
        <v>3.4660000000000002</v>
      </c>
      <c r="I198" s="134"/>
      <c r="J198" s="135">
        <f>ROUND(I198*H198,2)</f>
        <v>0</v>
      </c>
      <c r="K198" s="136"/>
      <c r="L198" s="32"/>
      <c r="M198" s="137" t="s">
        <v>1</v>
      </c>
      <c r="N198" s="138" t="s">
        <v>42</v>
      </c>
      <c r="P198" s="139">
        <f>O198*H198</f>
        <v>0</v>
      </c>
      <c r="Q198" s="139">
        <v>0</v>
      </c>
      <c r="R198" s="139">
        <f>Q198*H198</f>
        <v>0</v>
      </c>
      <c r="S198" s="139">
        <v>0</v>
      </c>
      <c r="T198" s="140">
        <f>S198*H198</f>
        <v>0</v>
      </c>
      <c r="AR198" s="141" t="s">
        <v>220</v>
      </c>
      <c r="AT198" s="141" t="s">
        <v>133</v>
      </c>
      <c r="AU198" s="141" t="s">
        <v>138</v>
      </c>
      <c r="AY198" s="17" t="s">
        <v>130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7" t="s">
        <v>138</v>
      </c>
      <c r="BK198" s="142">
        <f>ROUND(I198*H198,2)</f>
        <v>0</v>
      </c>
      <c r="BL198" s="17" t="s">
        <v>220</v>
      </c>
      <c r="BM198" s="141" t="s">
        <v>245</v>
      </c>
    </row>
    <row r="199" spans="2:65" s="12" customFormat="1">
      <c r="B199" s="143"/>
      <c r="D199" s="144" t="s">
        <v>140</v>
      </c>
      <c r="E199" s="145" t="s">
        <v>1</v>
      </c>
      <c r="F199" s="146" t="s">
        <v>196</v>
      </c>
      <c r="H199" s="147">
        <v>3.4660000000000002</v>
      </c>
      <c r="I199" s="148"/>
      <c r="L199" s="143"/>
      <c r="M199" s="149"/>
      <c r="T199" s="150"/>
      <c r="AT199" s="145" t="s">
        <v>140</v>
      </c>
      <c r="AU199" s="145" t="s">
        <v>138</v>
      </c>
      <c r="AV199" s="12" t="s">
        <v>138</v>
      </c>
      <c r="AW199" s="12" t="s">
        <v>32</v>
      </c>
      <c r="AX199" s="12" t="s">
        <v>76</v>
      </c>
      <c r="AY199" s="145" t="s">
        <v>130</v>
      </c>
    </row>
    <row r="200" spans="2:65" s="13" customFormat="1">
      <c r="B200" s="151"/>
      <c r="D200" s="144" t="s">
        <v>140</v>
      </c>
      <c r="E200" s="152" t="s">
        <v>1</v>
      </c>
      <c r="F200" s="153" t="s">
        <v>151</v>
      </c>
      <c r="H200" s="154">
        <v>3.4660000000000002</v>
      </c>
      <c r="I200" s="155"/>
      <c r="L200" s="151"/>
      <c r="M200" s="156"/>
      <c r="T200" s="157"/>
      <c r="AT200" s="152" t="s">
        <v>140</v>
      </c>
      <c r="AU200" s="152" t="s">
        <v>138</v>
      </c>
      <c r="AV200" s="13" t="s">
        <v>137</v>
      </c>
      <c r="AW200" s="13" t="s">
        <v>32</v>
      </c>
      <c r="AX200" s="13" t="s">
        <v>81</v>
      </c>
      <c r="AY200" s="152" t="s">
        <v>130</v>
      </c>
    </row>
    <row r="201" spans="2:65" s="1" customFormat="1" ht="24.2" customHeight="1">
      <c r="B201" s="128"/>
      <c r="C201" s="129" t="s">
        <v>7</v>
      </c>
      <c r="D201" s="129" t="s">
        <v>133</v>
      </c>
      <c r="E201" s="130" t="s">
        <v>246</v>
      </c>
      <c r="F201" s="131" t="s">
        <v>247</v>
      </c>
      <c r="G201" s="132" t="s">
        <v>136</v>
      </c>
      <c r="H201" s="133">
        <v>16.04</v>
      </c>
      <c r="I201" s="134"/>
      <c r="J201" s="135">
        <f>ROUND(I201*H201,2)</f>
        <v>0</v>
      </c>
      <c r="K201" s="136"/>
      <c r="L201" s="32"/>
      <c r="M201" s="137" t="s">
        <v>1</v>
      </c>
      <c r="N201" s="138" t="s">
        <v>42</v>
      </c>
      <c r="P201" s="139">
        <f>O201*H201</f>
        <v>0</v>
      </c>
      <c r="Q201" s="139">
        <v>0</v>
      </c>
      <c r="R201" s="139">
        <f>Q201*H201</f>
        <v>0</v>
      </c>
      <c r="S201" s="139">
        <v>0</v>
      </c>
      <c r="T201" s="140">
        <f>S201*H201</f>
        <v>0</v>
      </c>
      <c r="AR201" s="141" t="s">
        <v>220</v>
      </c>
      <c r="AT201" s="141" t="s">
        <v>133</v>
      </c>
      <c r="AU201" s="141" t="s">
        <v>138</v>
      </c>
      <c r="AY201" s="17" t="s">
        <v>130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7" t="s">
        <v>138</v>
      </c>
      <c r="BK201" s="142">
        <f>ROUND(I201*H201,2)</f>
        <v>0</v>
      </c>
      <c r="BL201" s="17" t="s">
        <v>220</v>
      </c>
      <c r="BM201" s="141" t="s">
        <v>248</v>
      </c>
    </row>
    <row r="202" spans="2:65" s="12" customFormat="1">
      <c r="B202" s="143"/>
      <c r="D202" s="144" t="s">
        <v>140</v>
      </c>
      <c r="E202" s="145" t="s">
        <v>1</v>
      </c>
      <c r="F202" s="146" t="s">
        <v>148</v>
      </c>
      <c r="H202" s="147">
        <v>2.25</v>
      </c>
      <c r="I202" s="148"/>
      <c r="L202" s="143"/>
      <c r="M202" s="149"/>
      <c r="T202" s="150"/>
      <c r="AT202" s="145" t="s">
        <v>140</v>
      </c>
      <c r="AU202" s="145" t="s">
        <v>138</v>
      </c>
      <c r="AV202" s="12" t="s">
        <v>138</v>
      </c>
      <c r="AW202" s="12" t="s">
        <v>32</v>
      </c>
      <c r="AX202" s="12" t="s">
        <v>76</v>
      </c>
      <c r="AY202" s="145" t="s">
        <v>130</v>
      </c>
    </row>
    <row r="203" spans="2:65" s="12" customFormat="1" ht="22.5">
      <c r="B203" s="143"/>
      <c r="D203" s="144" t="s">
        <v>140</v>
      </c>
      <c r="E203" s="145" t="s">
        <v>1</v>
      </c>
      <c r="F203" s="146" t="s">
        <v>249</v>
      </c>
      <c r="H203" s="147">
        <v>15.47</v>
      </c>
      <c r="I203" s="148"/>
      <c r="L203" s="143"/>
      <c r="M203" s="149"/>
      <c r="T203" s="150"/>
      <c r="AT203" s="145" t="s">
        <v>140</v>
      </c>
      <c r="AU203" s="145" t="s">
        <v>138</v>
      </c>
      <c r="AV203" s="12" t="s">
        <v>138</v>
      </c>
      <c r="AW203" s="12" t="s">
        <v>32</v>
      </c>
      <c r="AX203" s="12" t="s">
        <v>76</v>
      </c>
      <c r="AY203" s="145" t="s">
        <v>130</v>
      </c>
    </row>
    <row r="204" spans="2:65" s="12" customFormat="1" ht="22.5">
      <c r="B204" s="143"/>
      <c r="D204" s="144" t="s">
        <v>140</v>
      </c>
      <c r="E204" s="145" t="s">
        <v>1</v>
      </c>
      <c r="F204" s="146" t="s">
        <v>250</v>
      </c>
      <c r="H204" s="147">
        <v>-1.68</v>
      </c>
      <c r="I204" s="148"/>
      <c r="L204" s="143"/>
      <c r="M204" s="149"/>
      <c r="T204" s="150"/>
      <c r="AT204" s="145" t="s">
        <v>140</v>
      </c>
      <c r="AU204" s="145" t="s">
        <v>138</v>
      </c>
      <c r="AV204" s="12" t="s">
        <v>138</v>
      </c>
      <c r="AW204" s="12" t="s">
        <v>32</v>
      </c>
      <c r="AX204" s="12" t="s">
        <v>76</v>
      </c>
      <c r="AY204" s="145" t="s">
        <v>130</v>
      </c>
    </row>
    <row r="205" spans="2:65" s="13" customFormat="1">
      <c r="B205" s="151"/>
      <c r="D205" s="144" t="s">
        <v>140</v>
      </c>
      <c r="E205" s="152" t="s">
        <v>1</v>
      </c>
      <c r="F205" s="153" t="s">
        <v>151</v>
      </c>
      <c r="H205" s="154">
        <v>16.04</v>
      </c>
      <c r="I205" s="155"/>
      <c r="L205" s="151"/>
      <c r="M205" s="156"/>
      <c r="T205" s="157"/>
      <c r="AT205" s="152" t="s">
        <v>140</v>
      </c>
      <c r="AU205" s="152" t="s">
        <v>138</v>
      </c>
      <c r="AV205" s="13" t="s">
        <v>137</v>
      </c>
      <c r="AW205" s="13" t="s">
        <v>32</v>
      </c>
      <c r="AX205" s="13" t="s">
        <v>81</v>
      </c>
      <c r="AY205" s="152" t="s">
        <v>130</v>
      </c>
    </row>
    <row r="206" spans="2:65" s="1" customFormat="1" ht="33" customHeight="1">
      <c r="B206" s="128"/>
      <c r="C206" s="129" t="s">
        <v>252</v>
      </c>
      <c r="D206" s="129" t="s">
        <v>133</v>
      </c>
      <c r="E206" s="130" t="s">
        <v>253</v>
      </c>
      <c r="F206" s="131" t="s">
        <v>254</v>
      </c>
      <c r="G206" s="132" t="s">
        <v>136</v>
      </c>
      <c r="H206" s="133">
        <v>3.4660000000000002</v>
      </c>
      <c r="I206" s="134"/>
      <c r="J206" s="135">
        <f>ROUND(I206*H206,2)</f>
        <v>0</v>
      </c>
      <c r="K206" s="136"/>
      <c r="L206" s="32"/>
      <c r="M206" s="137" t="s">
        <v>1</v>
      </c>
      <c r="N206" s="138" t="s">
        <v>42</v>
      </c>
      <c r="P206" s="139">
        <f>O206*H206</f>
        <v>0</v>
      </c>
      <c r="Q206" s="139">
        <v>3.5000000000000001E-3</v>
      </c>
      <c r="R206" s="139">
        <f>Q206*H206</f>
        <v>1.2131000000000001E-2</v>
      </c>
      <c r="S206" s="139">
        <v>0</v>
      </c>
      <c r="T206" s="140">
        <f>S206*H206</f>
        <v>0</v>
      </c>
      <c r="AR206" s="141" t="s">
        <v>220</v>
      </c>
      <c r="AT206" s="141" t="s">
        <v>133</v>
      </c>
      <c r="AU206" s="141" t="s">
        <v>138</v>
      </c>
      <c r="AY206" s="17" t="s">
        <v>130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7" t="s">
        <v>138</v>
      </c>
      <c r="BK206" s="142">
        <f>ROUND(I206*H206,2)</f>
        <v>0</v>
      </c>
      <c r="BL206" s="17" t="s">
        <v>220</v>
      </c>
      <c r="BM206" s="141" t="s">
        <v>255</v>
      </c>
    </row>
    <row r="207" spans="2:65" s="12" customFormat="1">
      <c r="B207" s="143"/>
      <c r="D207" s="144" t="s">
        <v>140</v>
      </c>
      <c r="E207" s="145" t="s">
        <v>1</v>
      </c>
      <c r="F207" s="146" t="s">
        <v>256</v>
      </c>
      <c r="H207" s="147">
        <v>3.4660000000000002</v>
      </c>
      <c r="I207" s="148"/>
      <c r="L207" s="143"/>
      <c r="M207" s="149"/>
      <c r="T207" s="150"/>
      <c r="AT207" s="145" t="s">
        <v>140</v>
      </c>
      <c r="AU207" s="145" t="s">
        <v>138</v>
      </c>
      <c r="AV207" s="12" t="s">
        <v>138</v>
      </c>
      <c r="AW207" s="12" t="s">
        <v>32</v>
      </c>
      <c r="AX207" s="12" t="s">
        <v>81</v>
      </c>
      <c r="AY207" s="145" t="s">
        <v>130</v>
      </c>
    </row>
    <row r="208" spans="2:65" s="1" customFormat="1" ht="33" customHeight="1">
      <c r="B208" s="128"/>
      <c r="C208" s="129" t="s">
        <v>257</v>
      </c>
      <c r="D208" s="129" t="s">
        <v>133</v>
      </c>
      <c r="E208" s="130" t="s">
        <v>258</v>
      </c>
      <c r="F208" s="131" t="s">
        <v>259</v>
      </c>
      <c r="G208" s="132" t="s">
        <v>136</v>
      </c>
      <c r="H208" s="133">
        <v>16.04</v>
      </c>
      <c r="I208" s="134"/>
      <c r="J208" s="135">
        <f>ROUND(I208*H208,2)</f>
        <v>0</v>
      </c>
      <c r="K208" s="136"/>
      <c r="L208" s="32"/>
      <c r="M208" s="137" t="s">
        <v>1</v>
      </c>
      <c r="N208" s="138" t="s">
        <v>42</v>
      </c>
      <c r="P208" s="139">
        <f>O208*H208</f>
        <v>0</v>
      </c>
      <c r="Q208" s="139">
        <v>3.5000000000000001E-3</v>
      </c>
      <c r="R208" s="139">
        <f>Q208*H208</f>
        <v>5.6139999999999995E-2</v>
      </c>
      <c r="S208" s="139">
        <v>0</v>
      </c>
      <c r="T208" s="140">
        <f>S208*H208</f>
        <v>0</v>
      </c>
      <c r="AR208" s="141" t="s">
        <v>220</v>
      </c>
      <c r="AT208" s="141" t="s">
        <v>133</v>
      </c>
      <c r="AU208" s="141" t="s">
        <v>138</v>
      </c>
      <c r="AY208" s="17" t="s">
        <v>130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17" t="s">
        <v>138</v>
      </c>
      <c r="BK208" s="142">
        <f>ROUND(I208*H208,2)</f>
        <v>0</v>
      </c>
      <c r="BL208" s="17" t="s">
        <v>220</v>
      </c>
      <c r="BM208" s="141" t="s">
        <v>260</v>
      </c>
    </row>
    <row r="209" spans="2:65" s="12" customFormat="1">
      <c r="B209" s="143"/>
      <c r="D209" s="144" t="s">
        <v>140</v>
      </c>
      <c r="E209" s="145" t="s">
        <v>1</v>
      </c>
      <c r="F209" s="146" t="s">
        <v>261</v>
      </c>
      <c r="H209" s="147">
        <v>16.04</v>
      </c>
      <c r="I209" s="148"/>
      <c r="L209" s="143"/>
      <c r="M209" s="149"/>
      <c r="T209" s="150"/>
      <c r="AT209" s="145" t="s">
        <v>140</v>
      </c>
      <c r="AU209" s="145" t="s">
        <v>138</v>
      </c>
      <c r="AV209" s="12" t="s">
        <v>138</v>
      </c>
      <c r="AW209" s="12" t="s">
        <v>32</v>
      </c>
      <c r="AX209" s="12" t="s">
        <v>81</v>
      </c>
      <c r="AY209" s="145" t="s">
        <v>130</v>
      </c>
    </row>
    <row r="210" spans="2:65" s="1" customFormat="1" ht="24.2" customHeight="1">
      <c r="B210" s="128"/>
      <c r="C210" s="129" t="s">
        <v>262</v>
      </c>
      <c r="D210" s="129" t="s">
        <v>133</v>
      </c>
      <c r="E210" s="130" t="s">
        <v>263</v>
      </c>
      <c r="F210" s="131" t="s">
        <v>264</v>
      </c>
      <c r="G210" s="132" t="s">
        <v>265</v>
      </c>
      <c r="H210" s="133">
        <v>8.1999999999999993</v>
      </c>
      <c r="I210" s="134"/>
      <c r="J210" s="135">
        <f>ROUND(I210*H210,2)</f>
        <v>0</v>
      </c>
      <c r="K210" s="136"/>
      <c r="L210" s="32"/>
      <c r="M210" s="137" t="s">
        <v>1</v>
      </c>
      <c r="N210" s="138" t="s">
        <v>42</v>
      </c>
      <c r="P210" s="139">
        <f>O210*H210</f>
        <v>0</v>
      </c>
      <c r="Q210" s="139">
        <v>0</v>
      </c>
      <c r="R210" s="139">
        <f>Q210*H210</f>
        <v>0</v>
      </c>
      <c r="S210" s="139">
        <v>0</v>
      </c>
      <c r="T210" s="140">
        <f>S210*H210</f>
        <v>0</v>
      </c>
      <c r="AR210" s="141" t="s">
        <v>220</v>
      </c>
      <c r="AT210" s="141" t="s">
        <v>133</v>
      </c>
      <c r="AU210" s="141" t="s">
        <v>138</v>
      </c>
      <c r="AY210" s="17" t="s">
        <v>130</v>
      </c>
      <c r="BE210" s="142">
        <f>IF(N210="základní",J210,0)</f>
        <v>0</v>
      </c>
      <c r="BF210" s="142">
        <f>IF(N210="snížená",J210,0)</f>
        <v>0</v>
      </c>
      <c r="BG210" s="142">
        <f>IF(N210="zákl. přenesená",J210,0)</f>
        <v>0</v>
      </c>
      <c r="BH210" s="142">
        <f>IF(N210="sníž. přenesená",J210,0)</f>
        <v>0</v>
      </c>
      <c r="BI210" s="142">
        <f>IF(N210="nulová",J210,0)</f>
        <v>0</v>
      </c>
      <c r="BJ210" s="17" t="s">
        <v>138</v>
      </c>
      <c r="BK210" s="142">
        <f>ROUND(I210*H210,2)</f>
        <v>0</v>
      </c>
      <c r="BL210" s="17" t="s">
        <v>220</v>
      </c>
      <c r="BM210" s="141" t="s">
        <v>266</v>
      </c>
    </row>
    <row r="211" spans="2:65" s="12" customFormat="1">
      <c r="B211" s="143"/>
      <c r="D211" s="144" t="s">
        <v>140</v>
      </c>
      <c r="E211" s="145" t="s">
        <v>1</v>
      </c>
      <c r="F211" s="146" t="s">
        <v>267</v>
      </c>
      <c r="H211" s="147">
        <v>8.1999999999999993</v>
      </c>
      <c r="I211" s="148"/>
      <c r="L211" s="143"/>
      <c r="M211" s="149"/>
      <c r="T211" s="150"/>
      <c r="AT211" s="145" t="s">
        <v>140</v>
      </c>
      <c r="AU211" s="145" t="s">
        <v>138</v>
      </c>
      <c r="AV211" s="12" t="s">
        <v>138</v>
      </c>
      <c r="AW211" s="12" t="s">
        <v>32</v>
      </c>
      <c r="AX211" s="12" t="s">
        <v>81</v>
      </c>
      <c r="AY211" s="145" t="s">
        <v>130</v>
      </c>
    </row>
    <row r="212" spans="2:65" s="1" customFormat="1" ht="16.5" customHeight="1">
      <c r="B212" s="128"/>
      <c r="C212" s="171" t="s">
        <v>268</v>
      </c>
      <c r="D212" s="171" t="s">
        <v>187</v>
      </c>
      <c r="E212" s="172" t="s">
        <v>269</v>
      </c>
      <c r="F212" s="173" t="s">
        <v>270</v>
      </c>
      <c r="G212" s="174" t="s">
        <v>265</v>
      </c>
      <c r="H212" s="175">
        <v>8.61</v>
      </c>
      <c r="I212" s="176"/>
      <c r="J212" s="177">
        <f>ROUND(I212*H212,2)</f>
        <v>0</v>
      </c>
      <c r="K212" s="178"/>
      <c r="L212" s="179"/>
      <c r="M212" s="180" t="s">
        <v>1</v>
      </c>
      <c r="N212" s="181" t="s">
        <v>42</v>
      </c>
      <c r="P212" s="139">
        <f>O212*H212</f>
        <v>0</v>
      </c>
      <c r="Q212" s="139">
        <v>3.8999999999999999E-4</v>
      </c>
      <c r="R212" s="139">
        <f>Q212*H212</f>
        <v>3.3578999999999996E-3</v>
      </c>
      <c r="S212" s="139">
        <v>0</v>
      </c>
      <c r="T212" s="140">
        <f>S212*H212</f>
        <v>0</v>
      </c>
      <c r="AR212" s="141" t="s">
        <v>251</v>
      </c>
      <c r="AT212" s="141" t="s">
        <v>187</v>
      </c>
      <c r="AU212" s="141" t="s">
        <v>138</v>
      </c>
      <c r="AY212" s="17" t="s">
        <v>130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7" t="s">
        <v>138</v>
      </c>
      <c r="BK212" s="142">
        <f>ROUND(I212*H212,2)</f>
        <v>0</v>
      </c>
      <c r="BL212" s="17" t="s">
        <v>220</v>
      </c>
      <c r="BM212" s="141" t="s">
        <v>271</v>
      </c>
    </row>
    <row r="213" spans="2:65" s="12" customFormat="1">
      <c r="B213" s="143"/>
      <c r="D213" s="144" t="s">
        <v>140</v>
      </c>
      <c r="F213" s="146" t="s">
        <v>272</v>
      </c>
      <c r="H213" s="147">
        <v>8.61</v>
      </c>
      <c r="I213" s="148"/>
      <c r="L213" s="143"/>
      <c r="M213" s="149"/>
      <c r="T213" s="150"/>
      <c r="AT213" s="145" t="s">
        <v>140</v>
      </c>
      <c r="AU213" s="145" t="s">
        <v>138</v>
      </c>
      <c r="AV213" s="12" t="s">
        <v>138</v>
      </c>
      <c r="AW213" s="12" t="s">
        <v>3</v>
      </c>
      <c r="AX213" s="12" t="s">
        <v>81</v>
      </c>
      <c r="AY213" s="145" t="s">
        <v>130</v>
      </c>
    </row>
    <row r="214" spans="2:65" s="1" customFormat="1" ht="16.5" customHeight="1">
      <c r="B214" s="128"/>
      <c r="C214" s="171" t="s">
        <v>273</v>
      </c>
      <c r="D214" s="171" t="s">
        <v>187</v>
      </c>
      <c r="E214" s="172" t="s">
        <v>274</v>
      </c>
      <c r="F214" s="173" t="s">
        <v>275</v>
      </c>
      <c r="G214" s="174" t="s">
        <v>184</v>
      </c>
      <c r="H214" s="175">
        <v>1</v>
      </c>
      <c r="I214" s="176"/>
      <c r="J214" s="177">
        <f>ROUND(I214*H214,2)</f>
        <v>0</v>
      </c>
      <c r="K214" s="178"/>
      <c r="L214" s="179"/>
      <c r="M214" s="180" t="s">
        <v>1</v>
      </c>
      <c r="N214" s="181" t="s">
        <v>42</v>
      </c>
      <c r="P214" s="139">
        <f>O214*H214</f>
        <v>0</v>
      </c>
      <c r="Q214" s="139">
        <v>2.0000000000000002E-5</v>
      </c>
      <c r="R214" s="139">
        <f>Q214*H214</f>
        <v>2.0000000000000002E-5</v>
      </c>
      <c r="S214" s="139">
        <v>0</v>
      </c>
      <c r="T214" s="140">
        <f>S214*H214</f>
        <v>0</v>
      </c>
      <c r="AR214" s="141" t="s">
        <v>251</v>
      </c>
      <c r="AT214" s="141" t="s">
        <v>187</v>
      </c>
      <c r="AU214" s="141" t="s">
        <v>138</v>
      </c>
      <c r="AY214" s="17" t="s">
        <v>130</v>
      </c>
      <c r="BE214" s="142">
        <f>IF(N214="základní",J214,0)</f>
        <v>0</v>
      </c>
      <c r="BF214" s="142">
        <f>IF(N214="snížená",J214,0)</f>
        <v>0</v>
      </c>
      <c r="BG214" s="142">
        <f>IF(N214="zákl. přenesená",J214,0)</f>
        <v>0</v>
      </c>
      <c r="BH214" s="142">
        <f>IF(N214="sníž. přenesená",J214,0)</f>
        <v>0</v>
      </c>
      <c r="BI214" s="142">
        <f>IF(N214="nulová",J214,0)</f>
        <v>0</v>
      </c>
      <c r="BJ214" s="17" t="s">
        <v>138</v>
      </c>
      <c r="BK214" s="142">
        <f>ROUND(I214*H214,2)</f>
        <v>0</v>
      </c>
      <c r="BL214" s="17" t="s">
        <v>220</v>
      </c>
      <c r="BM214" s="141" t="s">
        <v>276</v>
      </c>
    </row>
    <row r="215" spans="2:65" s="1" customFormat="1" ht="37.9" customHeight="1">
      <c r="B215" s="128"/>
      <c r="C215" s="129" t="s">
        <v>277</v>
      </c>
      <c r="D215" s="129" t="s">
        <v>133</v>
      </c>
      <c r="E215" s="130" t="s">
        <v>278</v>
      </c>
      <c r="F215" s="131" t="s">
        <v>279</v>
      </c>
      <c r="G215" s="132" t="s">
        <v>280</v>
      </c>
      <c r="H215" s="133"/>
      <c r="I215" s="134"/>
      <c r="J215" s="135">
        <f>ROUND(I215*H215,2)</f>
        <v>0</v>
      </c>
      <c r="K215" s="136"/>
      <c r="L215" s="32"/>
      <c r="M215" s="137" t="s">
        <v>1</v>
      </c>
      <c r="N215" s="138" t="s">
        <v>42</v>
      </c>
      <c r="P215" s="139">
        <f>O215*H215</f>
        <v>0</v>
      </c>
      <c r="Q215" s="139">
        <v>0</v>
      </c>
      <c r="R215" s="139">
        <f>Q215*H215</f>
        <v>0</v>
      </c>
      <c r="S215" s="139">
        <v>0</v>
      </c>
      <c r="T215" s="140">
        <f>S215*H215</f>
        <v>0</v>
      </c>
      <c r="AR215" s="141" t="s">
        <v>220</v>
      </c>
      <c r="AT215" s="141" t="s">
        <v>133</v>
      </c>
      <c r="AU215" s="141" t="s">
        <v>138</v>
      </c>
      <c r="AY215" s="17" t="s">
        <v>130</v>
      </c>
      <c r="BE215" s="142">
        <f>IF(N215="základní",J215,0)</f>
        <v>0</v>
      </c>
      <c r="BF215" s="142">
        <f>IF(N215="snížená",J215,0)</f>
        <v>0</v>
      </c>
      <c r="BG215" s="142">
        <f>IF(N215="zákl. přenesená",J215,0)</f>
        <v>0</v>
      </c>
      <c r="BH215" s="142">
        <f>IF(N215="sníž. přenesená",J215,0)</f>
        <v>0</v>
      </c>
      <c r="BI215" s="142">
        <f>IF(N215="nulová",J215,0)</f>
        <v>0</v>
      </c>
      <c r="BJ215" s="17" t="s">
        <v>138</v>
      </c>
      <c r="BK215" s="142">
        <f>ROUND(I215*H215,2)</f>
        <v>0</v>
      </c>
      <c r="BL215" s="17" t="s">
        <v>220</v>
      </c>
      <c r="BM215" s="141" t="s">
        <v>281</v>
      </c>
    </row>
    <row r="216" spans="2:65" s="1" customFormat="1" ht="33" customHeight="1">
      <c r="B216" s="128"/>
      <c r="C216" s="129" t="s">
        <v>282</v>
      </c>
      <c r="D216" s="129" t="s">
        <v>133</v>
      </c>
      <c r="E216" s="130" t="s">
        <v>283</v>
      </c>
      <c r="F216" s="131" t="s">
        <v>284</v>
      </c>
      <c r="G216" s="132" t="s">
        <v>280</v>
      </c>
      <c r="H216" s="133"/>
      <c r="I216" s="134"/>
      <c r="J216" s="135">
        <f>ROUND(I216*H216,2)</f>
        <v>0</v>
      </c>
      <c r="K216" s="136"/>
      <c r="L216" s="32"/>
      <c r="M216" s="137" t="s">
        <v>1</v>
      </c>
      <c r="N216" s="138" t="s">
        <v>42</v>
      </c>
      <c r="P216" s="139">
        <f>O216*H216</f>
        <v>0</v>
      </c>
      <c r="Q216" s="139">
        <v>0</v>
      </c>
      <c r="R216" s="139">
        <f>Q216*H216</f>
        <v>0</v>
      </c>
      <c r="S216" s="139">
        <v>0</v>
      </c>
      <c r="T216" s="140">
        <f>S216*H216</f>
        <v>0</v>
      </c>
      <c r="AR216" s="141" t="s">
        <v>220</v>
      </c>
      <c r="AT216" s="141" t="s">
        <v>133</v>
      </c>
      <c r="AU216" s="141" t="s">
        <v>138</v>
      </c>
      <c r="AY216" s="17" t="s">
        <v>130</v>
      </c>
      <c r="BE216" s="142">
        <f>IF(N216="základní",J216,0)</f>
        <v>0</v>
      </c>
      <c r="BF216" s="142">
        <f>IF(N216="snížená",J216,0)</f>
        <v>0</v>
      </c>
      <c r="BG216" s="142">
        <f>IF(N216="zákl. přenesená",J216,0)</f>
        <v>0</v>
      </c>
      <c r="BH216" s="142">
        <f>IF(N216="sníž. přenesená",J216,0)</f>
        <v>0</v>
      </c>
      <c r="BI216" s="142">
        <f>IF(N216="nulová",J216,0)</f>
        <v>0</v>
      </c>
      <c r="BJ216" s="17" t="s">
        <v>138</v>
      </c>
      <c r="BK216" s="142">
        <f>ROUND(I216*H216,2)</f>
        <v>0</v>
      </c>
      <c r="BL216" s="17" t="s">
        <v>220</v>
      </c>
      <c r="BM216" s="141" t="s">
        <v>285</v>
      </c>
    </row>
    <row r="217" spans="2:65" s="11" customFormat="1" ht="22.9" customHeight="1">
      <c r="B217" s="116"/>
      <c r="D217" s="117" t="s">
        <v>75</v>
      </c>
      <c r="E217" s="126" t="s">
        <v>286</v>
      </c>
      <c r="F217" s="126" t="s">
        <v>287</v>
      </c>
      <c r="I217" s="119"/>
      <c r="J217" s="127">
        <f>BK217</f>
        <v>0</v>
      </c>
      <c r="L217" s="116"/>
      <c r="M217" s="121"/>
      <c r="P217" s="122">
        <f>SUM(P218:P224)</f>
        <v>0</v>
      </c>
      <c r="R217" s="122">
        <f>SUM(R218:R224)</f>
        <v>5.3400000000000001E-3</v>
      </c>
      <c r="T217" s="123">
        <f>SUM(T218:T224)</f>
        <v>8.3999999999999995E-3</v>
      </c>
      <c r="AR217" s="117" t="s">
        <v>138</v>
      </c>
      <c r="AT217" s="124" t="s">
        <v>75</v>
      </c>
      <c r="AU217" s="124" t="s">
        <v>81</v>
      </c>
      <c r="AY217" s="117" t="s">
        <v>130</v>
      </c>
      <c r="BK217" s="125">
        <f>SUM(BK218:BK224)</f>
        <v>0</v>
      </c>
    </row>
    <row r="218" spans="2:65" s="1" customFormat="1" ht="16.5" customHeight="1">
      <c r="B218" s="128"/>
      <c r="C218" s="129" t="s">
        <v>288</v>
      </c>
      <c r="D218" s="129" t="s">
        <v>133</v>
      </c>
      <c r="E218" s="130" t="s">
        <v>289</v>
      </c>
      <c r="F218" s="131" t="s">
        <v>290</v>
      </c>
      <c r="G218" s="132" t="s">
        <v>265</v>
      </c>
      <c r="H218" s="133">
        <v>4</v>
      </c>
      <c r="I218" s="134"/>
      <c r="J218" s="135">
        <f t="shared" ref="J218:J224" si="0">ROUND(I218*H218,2)</f>
        <v>0</v>
      </c>
      <c r="K218" s="136"/>
      <c r="L218" s="32"/>
      <c r="M218" s="137" t="s">
        <v>1</v>
      </c>
      <c r="N218" s="138" t="s">
        <v>42</v>
      </c>
      <c r="P218" s="139">
        <f t="shared" ref="P218:P224" si="1">O218*H218</f>
        <v>0</v>
      </c>
      <c r="Q218" s="139">
        <v>0</v>
      </c>
      <c r="R218" s="139">
        <f t="shared" ref="R218:R224" si="2">Q218*H218</f>
        <v>0</v>
      </c>
      <c r="S218" s="139">
        <v>2.0999999999999999E-3</v>
      </c>
      <c r="T218" s="140">
        <f t="shared" ref="T218:T224" si="3">S218*H218</f>
        <v>8.3999999999999995E-3</v>
      </c>
      <c r="AR218" s="141" t="s">
        <v>220</v>
      </c>
      <c r="AT218" s="141" t="s">
        <v>133</v>
      </c>
      <c r="AU218" s="141" t="s">
        <v>138</v>
      </c>
      <c r="AY218" s="17" t="s">
        <v>130</v>
      </c>
      <c r="BE218" s="142">
        <f t="shared" ref="BE218:BE224" si="4">IF(N218="základní",J218,0)</f>
        <v>0</v>
      </c>
      <c r="BF218" s="142">
        <f t="shared" ref="BF218:BF224" si="5">IF(N218="snížená",J218,0)</f>
        <v>0</v>
      </c>
      <c r="BG218" s="142">
        <f t="shared" ref="BG218:BG224" si="6">IF(N218="zákl. přenesená",J218,0)</f>
        <v>0</v>
      </c>
      <c r="BH218" s="142">
        <f t="shared" ref="BH218:BH224" si="7">IF(N218="sníž. přenesená",J218,0)</f>
        <v>0</v>
      </c>
      <c r="BI218" s="142">
        <f t="shared" ref="BI218:BI224" si="8">IF(N218="nulová",J218,0)</f>
        <v>0</v>
      </c>
      <c r="BJ218" s="17" t="s">
        <v>138</v>
      </c>
      <c r="BK218" s="142">
        <f t="shared" ref="BK218:BK224" si="9">ROUND(I218*H218,2)</f>
        <v>0</v>
      </c>
      <c r="BL218" s="17" t="s">
        <v>220</v>
      </c>
      <c r="BM218" s="141" t="s">
        <v>291</v>
      </c>
    </row>
    <row r="219" spans="2:65" s="1" customFormat="1" ht="24.2" customHeight="1">
      <c r="B219" s="128"/>
      <c r="C219" s="129" t="s">
        <v>292</v>
      </c>
      <c r="D219" s="129" t="s">
        <v>133</v>
      </c>
      <c r="E219" s="130" t="s">
        <v>293</v>
      </c>
      <c r="F219" s="131" t="s">
        <v>294</v>
      </c>
      <c r="G219" s="132" t="s">
        <v>265</v>
      </c>
      <c r="H219" s="133">
        <v>10</v>
      </c>
      <c r="I219" s="134"/>
      <c r="J219" s="135">
        <f t="shared" si="0"/>
        <v>0</v>
      </c>
      <c r="K219" s="136"/>
      <c r="L219" s="32"/>
      <c r="M219" s="137" t="s">
        <v>1</v>
      </c>
      <c r="N219" s="138" t="s">
        <v>42</v>
      </c>
      <c r="P219" s="139">
        <f t="shared" si="1"/>
        <v>0</v>
      </c>
      <c r="Q219" s="139">
        <v>5.0000000000000001E-4</v>
      </c>
      <c r="R219" s="139">
        <f t="shared" si="2"/>
        <v>5.0000000000000001E-3</v>
      </c>
      <c r="S219" s="139">
        <v>0</v>
      </c>
      <c r="T219" s="140">
        <f t="shared" si="3"/>
        <v>0</v>
      </c>
      <c r="AR219" s="141" t="s">
        <v>220</v>
      </c>
      <c r="AT219" s="141" t="s">
        <v>133</v>
      </c>
      <c r="AU219" s="141" t="s">
        <v>138</v>
      </c>
      <c r="AY219" s="17" t="s">
        <v>130</v>
      </c>
      <c r="BE219" s="142">
        <f t="shared" si="4"/>
        <v>0</v>
      </c>
      <c r="BF219" s="142">
        <f t="shared" si="5"/>
        <v>0</v>
      </c>
      <c r="BG219" s="142">
        <f t="shared" si="6"/>
        <v>0</v>
      </c>
      <c r="BH219" s="142">
        <f t="shared" si="7"/>
        <v>0</v>
      </c>
      <c r="BI219" s="142">
        <f t="shared" si="8"/>
        <v>0</v>
      </c>
      <c r="BJ219" s="17" t="s">
        <v>138</v>
      </c>
      <c r="BK219" s="142">
        <f t="shared" si="9"/>
        <v>0</v>
      </c>
      <c r="BL219" s="17" t="s">
        <v>220</v>
      </c>
      <c r="BM219" s="141" t="s">
        <v>295</v>
      </c>
    </row>
    <row r="220" spans="2:65" s="1" customFormat="1" ht="16.5" customHeight="1">
      <c r="B220" s="128"/>
      <c r="C220" s="129" t="s">
        <v>251</v>
      </c>
      <c r="D220" s="129" t="s">
        <v>133</v>
      </c>
      <c r="E220" s="130" t="s">
        <v>296</v>
      </c>
      <c r="F220" s="131" t="s">
        <v>297</v>
      </c>
      <c r="G220" s="132" t="s">
        <v>184</v>
      </c>
      <c r="H220" s="133">
        <v>4</v>
      </c>
      <c r="I220" s="134"/>
      <c r="J220" s="135">
        <f t="shared" si="0"/>
        <v>0</v>
      </c>
      <c r="K220" s="136"/>
      <c r="L220" s="32"/>
      <c r="M220" s="137" t="s">
        <v>1</v>
      </c>
      <c r="N220" s="138" t="s">
        <v>42</v>
      </c>
      <c r="P220" s="139">
        <f t="shared" si="1"/>
        <v>0</v>
      </c>
      <c r="Q220" s="139">
        <v>0</v>
      </c>
      <c r="R220" s="139">
        <f t="shared" si="2"/>
        <v>0</v>
      </c>
      <c r="S220" s="139">
        <v>0</v>
      </c>
      <c r="T220" s="140">
        <f t="shared" si="3"/>
        <v>0</v>
      </c>
      <c r="AR220" s="141" t="s">
        <v>220</v>
      </c>
      <c r="AT220" s="141" t="s">
        <v>133</v>
      </c>
      <c r="AU220" s="141" t="s">
        <v>138</v>
      </c>
      <c r="AY220" s="17" t="s">
        <v>130</v>
      </c>
      <c r="BE220" s="142">
        <f t="shared" si="4"/>
        <v>0</v>
      </c>
      <c r="BF220" s="142">
        <f t="shared" si="5"/>
        <v>0</v>
      </c>
      <c r="BG220" s="142">
        <f t="shared" si="6"/>
        <v>0</v>
      </c>
      <c r="BH220" s="142">
        <f t="shared" si="7"/>
        <v>0</v>
      </c>
      <c r="BI220" s="142">
        <f t="shared" si="8"/>
        <v>0</v>
      </c>
      <c r="BJ220" s="17" t="s">
        <v>138</v>
      </c>
      <c r="BK220" s="142">
        <f t="shared" si="9"/>
        <v>0</v>
      </c>
      <c r="BL220" s="17" t="s">
        <v>220</v>
      </c>
      <c r="BM220" s="141" t="s">
        <v>298</v>
      </c>
    </row>
    <row r="221" spans="2:65" s="1" customFormat="1" ht="24.2" customHeight="1">
      <c r="B221" s="128"/>
      <c r="C221" s="129" t="s">
        <v>299</v>
      </c>
      <c r="D221" s="129" t="s">
        <v>133</v>
      </c>
      <c r="E221" s="130" t="s">
        <v>300</v>
      </c>
      <c r="F221" s="131" t="s">
        <v>301</v>
      </c>
      <c r="G221" s="132" t="s">
        <v>184</v>
      </c>
      <c r="H221" s="133">
        <v>1</v>
      </c>
      <c r="I221" s="134"/>
      <c r="J221" s="135">
        <f t="shared" si="0"/>
        <v>0</v>
      </c>
      <c r="K221" s="136"/>
      <c r="L221" s="32"/>
      <c r="M221" s="137" t="s">
        <v>1</v>
      </c>
      <c r="N221" s="138" t="s">
        <v>42</v>
      </c>
      <c r="P221" s="139">
        <f t="shared" si="1"/>
        <v>0</v>
      </c>
      <c r="Q221" s="139">
        <v>6.0000000000000002E-5</v>
      </c>
      <c r="R221" s="139">
        <f t="shared" si="2"/>
        <v>6.0000000000000002E-5</v>
      </c>
      <c r="S221" s="139">
        <v>0</v>
      </c>
      <c r="T221" s="140">
        <f t="shared" si="3"/>
        <v>0</v>
      </c>
      <c r="AR221" s="141" t="s">
        <v>220</v>
      </c>
      <c r="AT221" s="141" t="s">
        <v>133</v>
      </c>
      <c r="AU221" s="141" t="s">
        <v>138</v>
      </c>
      <c r="AY221" s="17" t="s">
        <v>130</v>
      </c>
      <c r="BE221" s="142">
        <f t="shared" si="4"/>
        <v>0</v>
      </c>
      <c r="BF221" s="142">
        <f t="shared" si="5"/>
        <v>0</v>
      </c>
      <c r="BG221" s="142">
        <f t="shared" si="6"/>
        <v>0</v>
      </c>
      <c r="BH221" s="142">
        <f t="shared" si="7"/>
        <v>0</v>
      </c>
      <c r="BI221" s="142">
        <f t="shared" si="8"/>
        <v>0</v>
      </c>
      <c r="BJ221" s="17" t="s">
        <v>138</v>
      </c>
      <c r="BK221" s="142">
        <f t="shared" si="9"/>
        <v>0</v>
      </c>
      <c r="BL221" s="17" t="s">
        <v>220</v>
      </c>
      <c r="BM221" s="141" t="s">
        <v>302</v>
      </c>
    </row>
    <row r="222" spans="2:65" s="1" customFormat="1" ht="24.2" customHeight="1">
      <c r="B222" s="128"/>
      <c r="C222" s="171" t="s">
        <v>303</v>
      </c>
      <c r="D222" s="171" t="s">
        <v>187</v>
      </c>
      <c r="E222" s="172" t="s">
        <v>304</v>
      </c>
      <c r="F222" s="173" t="s">
        <v>305</v>
      </c>
      <c r="G222" s="174" t="s">
        <v>184</v>
      </c>
      <c r="H222" s="175">
        <v>1</v>
      </c>
      <c r="I222" s="176"/>
      <c r="J222" s="177">
        <f t="shared" si="0"/>
        <v>0</v>
      </c>
      <c r="K222" s="178"/>
      <c r="L222" s="179"/>
      <c r="M222" s="180" t="s">
        <v>1</v>
      </c>
      <c r="N222" s="181" t="s">
        <v>42</v>
      </c>
      <c r="P222" s="139">
        <f t="shared" si="1"/>
        <v>0</v>
      </c>
      <c r="Q222" s="139">
        <v>2.7999999999999998E-4</v>
      </c>
      <c r="R222" s="139">
        <f t="shared" si="2"/>
        <v>2.7999999999999998E-4</v>
      </c>
      <c r="S222" s="139">
        <v>0</v>
      </c>
      <c r="T222" s="140">
        <f t="shared" si="3"/>
        <v>0</v>
      </c>
      <c r="AR222" s="141" t="s">
        <v>251</v>
      </c>
      <c r="AT222" s="141" t="s">
        <v>187</v>
      </c>
      <c r="AU222" s="141" t="s">
        <v>138</v>
      </c>
      <c r="AY222" s="17" t="s">
        <v>130</v>
      </c>
      <c r="BE222" s="142">
        <f t="shared" si="4"/>
        <v>0</v>
      </c>
      <c r="BF222" s="142">
        <f t="shared" si="5"/>
        <v>0</v>
      </c>
      <c r="BG222" s="142">
        <f t="shared" si="6"/>
        <v>0</v>
      </c>
      <c r="BH222" s="142">
        <f t="shared" si="7"/>
        <v>0</v>
      </c>
      <c r="BI222" s="142">
        <f t="shared" si="8"/>
        <v>0</v>
      </c>
      <c r="BJ222" s="17" t="s">
        <v>138</v>
      </c>
      <c r="BK222" s="142">
        <f t="shared" si="9"/>
        <v>0</v>
      </c>
      <c r="BL222" s="17" t="s">
        <v>220</v>
      </c>
      <c r="BM222" s="141" t="s">
        <v>306</v>
      </c>
    </row>
    <row r="223" spans="2:65" s="1" customFormat="1" ht="33" customHeight="1">
      <c r="B223" s="128"/>
      <c r="C223" s="129" t="s">
        <v>307</v>
      </c>
      <c r="D223" s="129" t="s">
        <v>133</v>
      </c>
      <c r="E223" s="130" t="s">
        <v>308</v>
      </c>
      <c r="F223" s="131" t="s">
        <v>309</v>
      </c>
      <c r="G223" s="132" t="s">
        <v>280</v>
      </c>
      <c r="H223" s="133"/>
      <c r="I223" s="134"/>
      <c r="J223" s="135">
        <f t="shared" si="0"/>
        <v>0</v>
      </c>
      <c r="K223" s="136"/>
      <c r="L223" s="32"/>
      <c r="M223" s="137" t="s">
        <v>1</v>
      </c>
      <c r="N223" s="138" t="s">
        <v>42</v>
      </c>
      <c r="P223" s="139">
        <f t="shared" si="1"/>
        <v>0</v>
      </c>
      <c r="Q223" s="139">
        <v>0</v>
      </c>
      <c r="R223" s="139">
        <f t="shared" si="2"/>
        <v>0</v>
      </c>
      <c r="S223" s="139">
        <v>0</v>
      </c>
      <c r="T223" s="140">
        <f t="shared" si="3"/>
        <v>0</v>
      </c>
      <c r="AR223" s="141" t="s">
        <v>220</v>
      </c>
      <c r="AT223" s="141" t="s">
        <v>133</v>
      </c>
      <c r="AU223" s="141" t="s">
        <v>138</v>
      </c>
      <c r="AY223" s="17" t="s">
        <v>130</v>
      </c>
      <c r="BE223" s="142">
        <f t="shared" si="4"/>
        <v>0</v>
      </c>
      <c r="BF223" s="142">
        <f t="shared" si="5"/>
        <v>0</v>
      </c>
      <c r="BG223" s="142">
        <f t="shared" si="6"/>
        <v>0</v>
      </c>
      <c r="BH223" s="142">
        <f t="shared" si="7"/>
        <v>0</v>
      </c>
      <c r="BI223" s="142">
        <f t="shared" si="8"/>
        <v>0</v>
      </c>
      <c r="BJ223" s="17" t="s">
        <v>138</v>
      </c>
      <c r="BK223" s="142">
        <f t="shared" si="9"/>
        <v>0</v>
      </c>
      <c r="BL223" s="17" t="s">
        <v>220</v>
      </c>
      <c r="BM223" s="141" t="s">
        <v>310</v>
      </c>
    </row>
    <row r="224" spans="2:65" s="1" customFormat="1" ht="24.2" customHeight="1">
      <c r="B224" s="128"/>
      <c r="C224" s="129" t="s">
        <v>311</v>
      </c>
      <c r="D224" s="129" t="s">
        <v>133</v>
      </c>
      <c r="E224" s="130" t="s">
        <v>312</v>
      </c>
      <c r="F224" s="131" t="s">
        <v>313</v>
      </c>
      <c r="G224" s="132" t="s">
        <v>280</v>
      </c>
      <c r="H224" s="133"/>
      <c r="I224" s="134"/>
      <c r="J224" s="135">
        <f t="shared" si="0"/>
        <v>0</v>
      </c>
      <c r="K224" s="136"/>
      <c r="L224" s="32"/>
      <c r="M224" s="137" t="s">
        <v>1</v>
      </c>
      <c r="N224" s="138" t="s">
        <v>42</v>
      </c>
      <c r="P224" s="139">
        <f t="shared" si="1"/>
        <v>0</v>
      </c>
      <c r="Q224" s="139">
        <v>0</v>
      </c>
      <c r="R224" s="139">
        <f t="shared" si="2"/>
        <v>0</v>
      </c>
      <c r="S224" s="139">
        <v>0</v>
      </c>
      <c r="T224" s="140">
        <f t="shared" si="3"/>
        <v>0</v>
      </c>
      <c r="AR224" s="141" t="s">
        <v>220</v>
      </c>
      <c r="AT224" s="141" t="s">
        <v>133</v>
      </c>
      <c r="AU224" s="141" t="s">
        <v>138</v>
      </c>
      <c r="AY224" s="17" t="s">
        <v>130</v>
      </c>
      <c r="BE224" s="142">
        <f t="shared" si="4"/>
        <v>0</v>
      </c>
      <c r="BF224" s="142">
        <f t="shared" si="5"/>
        <v>0</v>
      </c>
      <c r="BG224" s="142">
        <f t="shared" si="6"/>
        <v>0</v>
      </c>
      <c r="BH224" s="142">
        <f t="shared" si="7"/>
        <v>0</v>
      </c>
      <c r="BI224" s="142">
        <f t="shared" si="8"/>
        <v>0</v>
      </c>
      <c r="BJ224" s="17" t="s">
        <v>138</v>
      </c>
      <c r="BK224" s="142">
        <f t="shared" si="9"/>
        <v>0</v>
      </c>
      <c r="BL224" s="17" t="s">
        <v>220</v>
      </c>
      <c r="BM224" s="141" t="s">
        <v>314</v>
      </c>
    </row>
    <row r="225" spans="2:65" s="11" customFormat="1" ht="22.9" customHeight="1">
      <c r="B225" s="116"/>
      <c r="D225" s="117" t="s">
        <v>75</v>
      </c>
      <c r="E225" s="126" t="s">
        <v>315</v>
      </c>
      <c r="F225" s="126" t="s">
        <v>316</v>
      </c>
      <c r="I225" s="119"/>
      <c r="J225" s="127">
        <f>BK225</f>
        <v>0</v>
      </c>
      <c r="L225" s="116"/>
      <c r="M225" s="121"/>
      <c r="P225" s="122">
        <f>SUM(P226:P233)</f>
        <v>0</v>
      </c>
      <c r="R225" s="122">
        <f>SUM(R226:R233)</f>
        <v>3.3020000000000001E-2</v>
      </c>
      <c r="T225" s="123">
        <f>SUM(T226:T233)</f>
        <v>1.278E-2</v>
      </c>
      <c r="AR225" s="117" t="s">
        <v>138</v>
      </c>
      <c r="AT225" s="124" t="s">
        <v>75</v>
      </c>
      <c r="AU225" s="124" t="s">
        <v>81</v>
      </c>
      <c r="AY225" s="117" t="s">
        <v>130</v>
      </c>
      <c r="BK225" s="125">
        <f>SUM(BK226:BK233)</f>
        <v>0</v>
      </c>
    </row>
    <row r="226" spans="2:65" s="1" customFormat="1" ht="24.2" customHeight="1">
      <c r="B226" s="128"/>
      <c r="C226" s="129" t="s">
        <v>317</v>
      </c>
      <c r="D226" s="129" t="s">
        <v>133</v>
      </c>
      <c r="E226" s="130" t="s">
        <v>318</v>
      </c>
      <c r="F226" s="131" t="s">
        <v>319</v>
      </c>
      <c r="G226" s="132" t="s">
        <v>265</v>
      </c>
      <c r="H226" s="133">
        <v>6</v>
      </c>
      <c r="I226" s="134"/>
      <c r="J226" s="135">
        <f t="shared" ref="J226:J233" si="10">ROUND(I226*H226,2)</f>
        <v>0</v>
      </c>
      <c r="K226" s="136"/>
      <c r="L226" s="32"/>
      <c r="M226" s="137" t="s">
        <v>1</v>
      </c>
      <c r="N226" s="138" t="s">
        <v>42</v>
      </c>
      <c r="P226" s="139">
        <f t="shared" ref="P226:P233" si="11">O226*H226</f>
        <v>0</v>
      </c>
      <c r="Q226" s="139">
        <v>0</v>
      </c>
      <c r="R226" s="139">
        <f t="shared" ref="R226:R233" si="12">Q226*H226</f>
        <v>0</v>
      </c>
      <c r="S226" s="139">
        <v>2.1299999999999999E-3</v>
      </c>
      <c r="T226" s="140">
        <f t="shared" ref="T226:T233" si="13">S226*H226</f>
        <v>1.278E-2</v>
      </c>
      <c r="AR226" s="141" t="s">
        <v>220</v>
      </c>
      <c r="AT226" s="141" t="s">
        <v>133</v>
      </c>
      <c r="AU226" s="141" t="s">
        <v>138</v>
      </c>
      <c r="AY226" s="17" t="s">
        <v>130</v>
      </c>
      <c r="BE226" s="142">
        <f t="shared" ref="BE226:BE233" si="14">IF(N226="základní",J226,0)</f>
        <v>0</v>
      </c>
      <c r="BF226" s="142">
        <f t="shared" ref="BF226:BF233" si="15">IF(N226="snížená",J226,0)</f>
        <v>0</v>
      </c>
      <c r="BG226" s="142">
        <f t="shared" ref="BG226:BG233" si="16">IF(N226="zákl. přenesená",J226,0)</f>
        <v>0</v>
      </c>
      <c r="BH226" s="142">
        <f t="shared" ref="BH226:BH233" si="17">IF(N226="sníž. přenesená",J226,0)</f>
        <v>0</v>
      </c>
      <c r="BI226" s="142">
        <f t="shared" ref="BI226:BI233" si="18">IF(N226="nulová",J226,0)</f>
        <v>0</v>
      </c>
      <c r="BJ226" s="17" t="s">
        <v>138</v>
      </c>
      <c r="BK226" s="142">
        <f t="shared" ref="BK226:BK233" si="19">ROUND(I226*H226,2)</f>
        <v>0</v>
      </c>
      <c r="BL226" s="17" t="s">
        <v>220</v>
      </c>
      <c r="BM226" s="141" t="s">
        <v>320</v>
      </c>
    </row>
    <row r="227" spans="2:65" s="1" customFormat="1" ht="24.2" customHeight="1">
      <c r="B227" s="128"/>
      <c r="C227" s="129" t="s">
        <v>321</v>
      </c>
      <c r="D227" s="129" t="s">
        <v>133</v>
      </c>
      <c r="E227" s="130" t="s">
        <v>322</v>
      </c>
      <c r="F227" s="131" t="s">
        <v>323</v>
      </c>
      <c r="G227" s="132" t="s">
        <v>265</v>
      </c>
      <c r="H227" s="133">
        <v>20</v>
      </c>
      <c r="I227" s="134"/>
      <c r="J227" s="135">
        <f t="shared" si="10"/>
        <v>0</v>
      </c>
      <c r="K227" s="136"/>
      <c r="L227" s="32"/>
      <c r="M227" s="137" t="s">
        <v>1</v>
      </c>
      <c r="N227" s="138" t="s">
        <v>42</v>
      </c>
      <c r="P227" s="139">
        <f t="shared" si="11"/>
        <v>0</v>
      </c>
      <c r="Q227" s="139">
        <v>1.1900000000000001E-3</v>
      </c>
      <c r="R227" s="139">
        <f t="shared" si="12"/>
        <v>2.3800000000000002E-2</v>
      </c>
      <c r="S227" s="139">
        <v>0</v>
      </c>
      <c r="T227" s="140">
        <f t="shared" si="13"/>
        <v>0</v>
      </c>
      <c r="AR227" s="141" t="s">
        <v>220</v>
      </c>
      <c r="AT227" s="141" t="s">
        <v>133</v>
      </c>
      <c r="AU227" s="141" t="s">
        <v>138</v>
      </c>
      <c r="AY227" s="17" t="s">
        <v>130</v>
      </c>
      <c r="BE227" s="142">
        <f t="shared" si="14"/>
        <v>0</v>
      </c>
      <c r="BF227" s="142">
        <f t="shared" si="15"/>
        <v>0</v>
      </c>
      <c r="BG227" s="142">
        <f t="shared" si="16"/>
        <v>0</v>
      </c>
      <c r="BH227" s="142">
        <f t="shared" si="17"/>
        <v>0</v>
      </c>
      <c r="BI227" s="142">
        <f t="shared" si="18"/>
        <v>0</v>
      </c>
      <c r="BJ227" s="17" t="s">
        <v>138</v>
      </c>
      <c r="BK227" s="142">
        <f t="shared" si="19"/>
        <v>0</v>
      </c>
      <c r="BL227" s="17" t="s">
        <v>220</v>
      </c>
      <c r="BM227" s="141" t="s">
        <v>324</v>
      </c>
    </row>
    <row r="228" spans="2:65" s="1" customFormat="1" ht="24.2" customHeight="1">
      <c r="B228" s="128"/>
      <c r="C228" s="129" t="s">
        <v>325</v>
      </c>
      <c r="D228" s="129" t="s">
        <v>133</v>
      </c>
      <c r="E228" s="130" t="s">
        <v>326</v>
      </c>
      <c r="F228" s="131" t="s">
        <v>327</v>
      </c>
      <c r="G228" s="132" t="s">
        <v>265</v>
      </c>
      <c r="H228" s="133">
        <v>20</v>
      </c>
      <c r="I228" s="134"/>
      <c r="J228" s="135">
        <f t="shared" si="10"/>
        <v>0</v>
      </c>
      <c r="K228" s="136"/>
      <c r="L228" s="32"/>
      <c r="M228" s="137" t="s">
        <v>1</v>
      </c>
      <c r="N228" s="138" t="s">
        <v>42</v>
      </c>
      <c r="P228" s="139">
        <f t="shared" si="11"/>
        <v>0</v>
      </c>
      <c r="Q228" s="139">
        <v>1.6000000000000001E-4</v>
      </c>
      <c r="R228" s="139">
        <f t="shared" si="12"/>
        <v>3.2000000000000002E-3</v>
      </c>
      <c r="S228" s="139">
        <v>0</v>
      </c>
      <c r="T228" s="140">
        <f t="shared" si="13"/>
        <v>0</v>
      </c>
      <c r="AR228" s="141" t="s">
        <v>220</v>
      </c>
      <c r="AT228" s="141" t="s">
        <v>133</v>
      </c>
      <c r="AU228" s="141" t="s">
        <v>138</v>
      </c>
      <c r="AY228" s="17" t="s">
        <v>130</v>
      </c>
      <c r="BE228" s="142">
        <f t="shared" si="14"/>
        <v>0</v>
      </c>
      <c r="BF228" s="142">
        <f t="shared" si="15"/>
        <v>0</v>
      </c>
      <c r="BG228" s="142">
        <f t="shared" si="16"/>
        <v>0</v>
      </c>
      <c r="BH228" s="142">
        <f t="shared" si="17"/>
        <v>0</v>
      </c>
      <c r="BI228" s="142">
        <f t="shared" si="18"/>
        <v>0</v>
      </c>
      <c r="BJ228" s="17" t="s">
        <v>138</v>
      </c>
      <c r="BK228" s="142">
        <f t="shared" si="19"/>
        <v>0</v>
      </c>
      <c r="BL228" s="17" t="s">
        <v>220</v>
      </c>
      <c r="BM228" s="141" t="s">
        <v>328</v>
      </c>
    </row>
    <row r="229" spans="2:65" s="1" customFormat="1" ht="21.75" customHeight="1">
      <c r="B229" s="128"/>
      <c r="C229" s="129" t="s">
        <v>329</v>
      </c>
      <c r="D229" s="129" t="s">
        <v>133</v>
      </c>
      <c r="E229" s="130" t="s">
        <v>330</v>
      </c>
      <c r="F229" s="131" t="s">
        <v>331</v>
      </c>
      <c r="G229" s="132" t="s">
        <v>184</v>
      </c>
      <c r="H229" s="133">
        <v>8</v>
      </c>
      <c r="I229" s="134"/>
      <c r="J229" s="135">
        <f t="shared" si="10"/>
        <v>0</v>
      </c>
      <c r="K229" s="136"/>
      <c r="L229" s="32"/>
      <c r="M229" s="137" t="s">
        <v>1</v>
      </c>
      <c r="N229" s="138" t="s">
        <v>42</v>
      </c>
      <c r="P229" s="139">
        <f t="shared" si="11"/>
        <v>0</v>
      </c>
      <c r="Q229" s="139">
        <v>1.7000000000000001E-4</v>
      </c>
      <c r="R229" s="139">
        <f t="shared" si="12"/>
        <v>1.3600000000000001E-3</v>
      </c>
      <c r="S229" s="139">
        <v>0</v>
      </c>
      <c r="T229" s="140">
        <f t="shared" si="13"/>
        <v>0</v>
      </c>
      <c r="AR229" s="141" t="s">
        <v>220</v>
      </c>
      <c r="AT229" s="141" t="s">
        <v>133</v>
      </c>
      <c r="AU229" s="141" t="s">
        <v>138</v>
      </c>
      <c r="AY229" s="17" t="s">
        <v>130</v>
      </c>
      <c r="BE229" s="142">
        <f t="shared" si="14"/>
        <v>0</v>
      </c>
      <c r="BF229" s="142">
        <f t="shared" si="15"/>
        <v>0</v>
      </c>
      <c r="BG229" s="142">
        <f t="shared" si="16"/>
        <v>0</v>
      </c>
      <c r="BH229" s="142">
        <f t="shared" si="17"/>
        <v>0</v>
      </c>
      <c r="BI229" s="142">
        <f t="shared" si="18"/>
        <v>0</v>
      </c>
      <c r="BJ229" s="17" t="s">
        <v>138</v>
      </c>
      <c r="BK229" s="142">
        <f t="shared" si="19"/>
        <v>0</v>
      </c>
      <c r="BL229" s="17" t="s">
        <v>220</v>
      </c>
      <c r="BM229" s="141" t="s">
        <v>332</v>
      </c>
    </row>
    <row r="230" spans="2:65" s="1" customFormat="1" ht="16.5" customHeight="1">
      <c r="B230" s="128"/>
      <c r="C230" s="129" t="s">
        <v>333</v>
      </c>
      <c r="D230" s="129" t="s">
        <v>133</v>
      </c>
      <c r="E230" s="130" t="s">
        <v>334</v>
      </c>
      <c r="F230" s="131" t="s">
        <v>335</v>
      </c>
      <c r="G230" s="132" t="s">
        <v>184</v>
      </c>
      <c r="H230" s="133">
        <v>8</v>
      </c>
      <c r="I230" s="134"/>
      <c r="J230" s="135">
        <f t="shared" si="10"/>
        <v>0</v>
      </c>
      <c r="K230" s="136"/>
      <c r="L230" s="32"/>
      <c r="M230" s="137" t="s">
        <v>1</v>
      </c>
      <c r="N230" s="138" t="s">
        <v>42</v>
      </c>
      <c r="P230" s="139">
        <f t="shared" si="11"/>
        <v>0</v>
      </c>
      <c r="Q230" s="139">
        <v>2.9E-4</v>
      </c>
      <c r="R230" s="139">
        <f t="shared" si="12"/>
        <v>2.32E-3</v>
      </c>
      <c r="S230" s="139">
        <v>0</v>
      </c>
      <c r="T230" s="140">
        <f t="shared" si="13"/>
        <v>0</v>
      </c>
      <c r="AR230" s="141" t="s">
        <v>220</v>
      </c>
      <c r="AT230" s="141" t="s">
        <v>133</v>
      </c>
      <c r="AU230" s="141" t="s">
        <v>138</v>
      </c>
      <c r="AY230" s="17" t="s">
        <v>130</v>
      </c>
      <c r="BE230" s="142">
        <f t="shared" si="14"/>
        <v>0</v>
      </c>
      <c r="BF230" s="142">
        <f t="shared" si="15"/>
        <v>0</v>
      </c>
      <c r="BG230" s="142">
        <f t="shared" si="16"/>
        <v>0</v>
      </c>
      <c r="BH230" s="142">
        <f t="shared" si="17"/>
        <v>0</v>
      </c>
      <c r="BI230" s="142">
        <f t="shared" si="18"/>
        <v>0</v>
      </c>
      <c r="BJ230" s="17" t="s">
        <v>138</v>
      </c>
      <c r="BK230" s="142">
        <f t="shared" si="19"/>
        <v>0</v>
      </c>
      <c r="BL230" s="17" t="s">
        <v>220</v>
      </c>
      <c r="BM230" s="141" t="s">
        <v>336</v>
      </c>
    </row>
    <row r="231" spans="2:65" s="1" customFormat="1" ht="16.5" customHeight="1">
      <c r="B231" s="128"/>
      <c r="C231" s="129" t="s">
        <v>337</v>
      </c>
      <c r="D231" s="129" t="s">
        <v>133</v>
      </c>
      <c r="E231" s="130" t="s">
        <v>338</v>
      </c>
      <c r="F231" s="131" t="s">
        <v>339</v>
      </c>
      <c r="G231" s="132" t="s">
        <v>184</v>
      </c>
      <c r="H231" s="133">
        <v>2</v>
      </c>
      <c r="I231" s="134"/>
      <c r="J231" s="135">
        <f t="shared" si="10"/>
        <v>0</v>
      </c>
      <c r="K231" s="136"/>
      <c r="L231" s="32"/>
      <c r="M231" s="137" t="s">
        <v>1</v>
      </c>
      <c r="N231" s="138" t="s">
        <v>42</v>
      </c>
      <c r="P231" s="139">
        <f t="shared" si="11"/>
        <v>0</v>
      </c>
      <c r="Q231" s="139">
        <v>1.17E-3</v>
      </c>
      <c r="R231" s="139">
        <f t="shared" si="12"/>
        <v>2.3400000000000001E-3</v>
      </c>
      <c r="S231" s="139">
        <v>0</v>
      </c>
      <c r="T231" s="140">
        <f t="shared" si="13"/>
        <v>0</v>
      </c>
      <c r="AR231" s="141" t="s">
        <v>220</v>
      </c>
      <c r="AT231" s="141" t="s">
        <v>133</v>
      </c>
      <c r="AU231" s="141" t="s">
        <v>138</v>
      </c>
      <c r="AY231" s="17" t="s">
        <v>130</v>
      </c>
      <c r="BE231" s="142">
        <f t="shared" si="14"/>
        <v>0</v>
      </c>
      <c r="BF231" s="142">
        <f t="shared" si="15"/>
        <v>0</v>
      </c>
      <c r="BG231" s="142">
        <f t="shared" si="16"/>
        <v>0</v>
      </c>
      <c r="BH231" s="142">
        <f t="shared" si="17"/>
        <v>0</v>
      </c>
      <c r="BI231" s="142">
        <f t="shared" si="18"/>
        <v>0</v>
      </c>
      <c r="BJ231" s="17" t="s">
        <v>138</v>
      </c>
      <c r="BK231" s="142">
        <f t="shared" si="19"/>
        <v>0</v>
      </c>
      <c r="BL231" s="17" t="s">
        <v>220</v>
      </c>
      <c r="BM231" s="141" t="s">
        <v>340</v>
      </c>
    </row>
    <row r="232" spans="2:65" s="1" customFormat="1" ht="33" customHeight="1">
      <c r="B232" s="128"/>
      <c r="C232" s="129" t="s">
        <v>341</v>
      </c>
      <c r="D232" s="129" t="s">
        <v>133</v>
      </c>
      <c r="E232" s="130" t="s">
        <v>342</v>
      </c>
      <c r="F232" s="131" t="s">
        <v>343</v>
      </c>
      <c r="G232" s="132" t="s">
        <v>280</v>
      </c>
      <c r="H232" s="133"/>
      <c r="I232" s="134"/>
      <c r="J232" s="135">
        <f t="shared" si="10"/>
        <v>0</v>
      </c>
      <c r="K232" s="136"/>
      <c r="L232" s="32"/>
      <c r="M232" s="137" t="s">
        <v>1</v>
      </c>
      <c r="N232" s="138" t="s">
        <v>42</v>
      </c>
      <c r="P232" s="139">
        <f t="shared" si="11"/>
        <v>0</v>
      </c>
      <c r="Q232" s="139">
        <v>0</v>
      </c>
      <c r="R232" s="139">
        <f t="shared" si="12"/>
        <v>0</v>
      </c>
      <c r="S232" s="139">
        <v>0</v>
      </c>
      <c r="T232" s="140">
        <f t="shared" si="13"/>
        <v>0</v>
      </c>
      <c r="AR232" s="141" t="s">
        <v>220</v>
      </c>
      <c r="AT232" s="141" t="s">
        <v>133</v>
      </c>
      <c r="AU232" s="141" t="s">
        <v>138</v>
      </c>
      <c r="AY232" s="17" t="s">
        <v>130</v>
      </c>
      <c r="BE232" s="142">
        <f t="shared" si="14"/>
        <v>0</v>
      </c>
      <c r="BF232" s="142">
        <f t="shared" si="15"/>
        <v>0</v>
      </c>
      <c r="BG232" s="142">
        <f t="shared" si="16"/>
        <v>0</v>
      </c>
      <c r="BH232" s="142">
        <f t="shared" si="17"/>
        <v>0</v>
      </c>
      <c r="BI232" s="142">
        <f t="shared" si="18"/>
        <v>0</v>
      </c>
      <c r="BJ232" s="17" t="s">
        <v>138</v>
      </c>
      <c r="BK232" s="142">
        <f t="shared" si="19"/>
        <v>0</v>
      </c>
      <c r="BL232" s="17" t="s">
        <v>220</v>
      </c>
      <c r="BM232" s="141" t="s">
        <v>344</v>
      </c>
    </row>
    <row r="233" spans="2:65" s="1" customFormat="1" ht="24.2" customHeight="1">
      <c r="B233" s="128"/>
      <c r="C233" s="129" t="s">
        <v>345</v>
      </c>
      <c r="D233" s="129" t="s">
        <v>133</v>
      </c>
      <c r="E233" s="130" t="s">
        <v>346</v>
      </c>
      <c r="F233" s="131" t="s">
        <v>347</v>
      </c>
      <c r="G233" s="132" t="s">
        <v>280</v>
      </c>
      <c r="H233" s="133"/>
      <c r="I233" s="134"/>
      <c r="J233" s="135">
        <f t="shared" si="10"/>
        <v>0</v>
      </c>
      <c r="K233" s="136"/>
      <c r="L233" s="32"/>
      <c r="M233" s="137" t="s">
        <v>1</v>
      </c>
      <c r="N233" s="138" t="s">
        <v>42</v>
      </c>
      <c r="P233" s="139">
        <f t="shared" si="11"/>
        <v>0</v>
      </c>
      <c r="Q233" s="139">
        <v>0</v>
      </c>
      <c r="R233" s="139">
        <f t="shared" si="12"/>
        <v>0</v>
      </c>
      <c r="S233" s="139">
        <v>0</v>
      </c>
      <c r="T233" s="140">
        <f t="shared" si="13"/>
        <v>0</v>
      </c>
      <c r="AR233" s="141" t="s">
        <v>220</v>
      </c>
      <c r="AT233" s="141" t="s">
        <v>133</v>
      </c>
      <c r="AU233" s="141" t="s">
        <v>138</v>
      </c>
      <c r="AY233" s="17" t="s">
        <v>130</v>
      </c>
      <c r="BE233" s="142">
        <f t="shared" si="14"/>
        <v>0</v>
      </c>
      <c r="BF233" s="142">
        <f t="shared" si="15"/>
        <v>0</v>
      </c>
      <c r="BG233" s="142">
        <f t="shared" si="16"/>
        <v>0</v>
      </c>
      <c r="BH233" s="142">
        <f t="shared" si="17"/>
        <v>0</v>
      </c>
      <c r="BI233" s="142">
        <f t="shared" si="18"/>
        <v>0</v>
      </c>
      <c r="BJ233" s="17" t="s">
        <v>138</v>
      </c>
      <c r="BK233" s="142">
        <f t="shared" si="19"/>
        <v>0</v>
      </c>
      <c r="BL233" s="17" t="s">
        <v>220</v>
      </c>
      <c r="BM233" s="141" t="s">
        <v>348</v>
      </c>
    </row>
    <row r="234" spans="2:65" s="11" customFormat="1" ht="22.9" customHeight="1">
      <c r="B234" s="116"/>
      <c r="D234" s="117" t="s">
        <v>75</v>
      </c>
      <c r="E234" s="126" t="s">
        <v>349</v>
      </c>
      <c r="F234" s="126" t="s">
        <v>350</v>
      </c>
      <c r="I234" s="119"/>
      <c r="J234" s="127">
        <f>BK234</f>
        <v>0</v>
      </c>
      <c r="L234" s="116"/>
      <c r="M234" s="121"/>
      <c r="P234" s="122">
        <f>SUM(P235:P239)</f>
        <v>0</v>
      </c>
      <c r="R234" s="122">
        <f>SUM(R235:R239)</f>
        <v>1.15E-3</v>
      </c>
      <c r="T234" s="123">
        <f>SUM(T235:T239)</f>
        <v>0</v>
      </c>
      <c r="AR234" s="117" t="s">
        <v>138</v>
      </c>
      <c r="AT234" s="124" t="s">
        <v>75</v>
      </c>
      <c r="AU234" s="124" t="s">
        <v>81</v>
      </c>
      <c r="AY234" s="117" t="s">
        <v>130</v>
      </c>
      <c r="BK234" s="125">
        <f>SUM(BK235:BK239)</f>
        <v>0</v>
      </c>
    </row>
    <row r="235" spans="2:65" s="1" customFormat="1" ht="24.2" customHeight="1">
      <c r="B235" s="128"/>
      <c r="C235" s="129" t="s">
        <v>351</v>
      </c>
      <c r="D235" s="129" t="s">
        <v>133</v>
      </c>
      <c r="E235" s="130" t="s">
        <v>352</v>
      </c>
      <c r="F235" s="131" t="s">
        <v>353</v>
      </c>
      <c r="G235" s="132" t="s">
        <v>354</v>
      </c>
      <c r="H235" s="133">
        <v>1</v>
      </c>
      <c r="I235" s="134"/>
      <c r="J235" s="135">
        <f>ROUND(I235*H235,2)</f>
        <v>0</v>
      </c>
      <c r="K235" s="136"/>
      <c r="L235" s="32"/>
      <c r="M235" s="137" t="s">
        <v>1</v>
      </c>
      <c r="N235" s="138" t="s">
        <v>42</v>
      </c>
      <c r="P235" s="139">
        <f>O235*H235</f>
        <v>0</v>
      </c>
      <c r="Q235" s="139">
        <v>8.9999999999999998E-4</v>
      </c>
      <c r="R235" s="139">
        <f>Q235*H235</f>
        <v>8.9999999999999998E-4</v>
      </c>
      <c r="S235" s="139">
        <v>0</v>
      </c>
      <c r="T235" s="140">
        <f>S235*H235</f>
        <v>0</v>
      </c>
      <c r="AR235" s="141" t="s">
        <v>220</v>
      </c>
      <c r="AT235" s="141" t="s">
        <v>133</v>
      </c>
      <c r="AU235" s="141" t="s">
        <v>138</v>
      </c>
      <c r="AY235" s="17" t="s">
        <v>130</v>
      </c>
      <c r="BE235" s="142">
        <f>IF(N235="základní",J235,0)</f>
        <v>0</v>
      </c>
      <c r="BF235" s="142">
        <f>IF(N235="snížená",J235,0)</f>
        <v>0</v>
      </c>
      <c r="BG235" s="142">
        <f>IF(N235="zákl. přenesená",J235,0)</f>
        <v>0</v>
      </c>
      <c r="BH235" s="142">
        <f>IF(N235="sníž. přenesená",J235,0)</f>
        <v>0</v>
      </c>
      <c r="BI235" s="142">
        <f>IF(N235="nulová",J235,0)</f>
        <v>0</v>
      </c>
      <c r="BJ235" s="17" t="s">
        <v>138</v>
      </c>
      <c r="BK235" s="142">
        <f>ROUND(I235*H235,2)</f>
        <v>0</v>
      </c>
      <c r="BL235" s="17" t="s">
        <v>220</v>
      </c>
      <c r="BM235" s="141" t="s">
        <v>355</v>
      </c>
    </row>
    <row r="236" spans="2:65" s="1" customFormat="1" ht="21.75" customHeight="1">
      <c r="B236" s="128"/>
      <c r="C236" s="129" t="s">
        <v>356</v>
      </c>
      <c r="D236" s="129" t="s">
        <v>133</v>
      </c>
      <c r="E236" s="130" t="s">
        <v>357</v>
      </c>
      <c r="F236" s="131" t="s">
        <v>358</v>
      </c>
      <c r="G236" s="132" t="s">
        <v>184</v>
      </c>
      <c r="H236" s="133">
        <v>1</v>
      </c>
      <c r="I236" s="134"/>
      <c r="J236" s="135">
        <f>ROUND(I236*H236,2)</f>
        <v>0</v>
      </c>
      <c r="K236" s="136"/>
      <c r="L236" s="32"/>
      <c r="M236" s="137" t="s">
        <v>1</v>
      </c>
      <c r="N236" s="138" t="s">
        <v>42</v>
      </c>
      <c r="P236" s="139">
        <f>O236*H236</f>
        <v>0</v>
      </c>
      <c r="Q236" s="139">
        <v>1.8000000000000001E-4</v>
      </c>
      <c r="R236" s="139">
        <f>Q236*H236</f>
        <v>1.8000000000000001E-4</v>
      </c>
      <c r="S236" s="139">
        <v>0</v>
      </c>
      <c r="T236" s="140">
        <f>S236*H236</f>
        <v>0</v>
      </c>
      <c r="AR236" s="141" t="s">
        <v>220</v>
      </c>
      <c r="AT236" s="141" t="s">
        <v>133</v>
      </c>
      <c r="AU236" s="141" t="s">
        <v>138</v>
      </c>
      <c r="AY236" s="17" t="s">
        <v>130</v>
      </c>
      <c r="BE236" s="142">
        <f>IF(N236="základní",J236,0)</f>
        <v>0</v>
      </c>
      <c r="BF236" s="142">
        <f>IF(N236="snížená",J236,0)</f>
        <v>0</v>
      </c>
      <c r="BG236" s="142">
        <f>IF(N236="zákl. přenesená",J236,0)</f>
        <v>0</v>
      </c>
      <c r="BH236" s="142">
        <f>IF(N236="sníž. přenesená",J236,0)</f>
        <v>0</v>
      </c>
      <c r="BI236" s="142">
        <f>IF(N236="nulová",J236,0)</f>
        <v>0</v>
      </c>
      <c r="BJ236" s="17" t="s">
        <v>138</v>
      </c>
      <c r="BK236" s="142">
        <f>ROUND(I236*H236,2)</f>
        <v>0</v>
      </c>
      <c r="BL236" s="17" t="s">
        <v>220</v>
      </c>
      <c r="BM236" s="141" t="s">
        <v>359</v>
      </c>
    </row>
    <row r="237" spans="2:65" s="1" customFormat="1" ht="24.2" customHeight="1">
      <c r="B237" s="128"/>
      <c r="C237" s="129" t="s">
        <v>360</v>
      </c>
      <c r="D237" s="129" t="s">
        <v>133</v>
      </c>
      <c r="E237" s="130" t="s">
        <v>361</v>
      </c>
      <c r="F237" s="131" t="s">
        <v>362</v>
      </c>
      <c r="G237" s="132" t="s">
        <v>354</v>
      </c>
      <c r="H237" s="133">
        <v>1</v>
      </c>
      <c r="I237" s="134"/>
      <c r="J237" s="135">
        <f>ROUND(I237*H237,2)</f>
        <v>0</v>
      </c>
      <c r="K237" s="136"/>
      <c r="L237" s="32"/>
      <c r="M237" s="137" t="s">
        <v>1</v>
      </c>
      <c r="N237" s="138" t="s">
        <v>42</v>
      </c>
      <c r="P237" s="139">
        <f>O237*H237</f>
        <v>0</v>
      </c>
      <c r="Q237" s="139">
        <v>6.9999999999999994E-5</v>
      </c>
      <c r="R237" s="139">
        <f>Q237*H237</f>
        <v>6.9999999999999994E-5</v>
      </c>
      <c r="S237" s="139">
        <v>0</v>
      </c>
      <c r="T237" s="140">
        <f>S237*H237</f>
        <v>0</v>
      </c>
      <c r="AR237" s="141" t="s">
        <v>220</v>
      </c>
      <c r="AT237" s="141" t="s">
        <v>133</v>
      </c>
      <c r="AU237" s="141" t="s">
        <v>138</v>
      </c>
      <c r="AY237" s="17" t="s">
        <v>130</v>
      </c>
      <c r="BE237" s="142">
        <f>IF(N237="základní",J237,0)</f>
        <v>0</v>
      </c>
      <c r="BF237" s="142">
        <f>IF(N237="snížená",J237,0)</f>
        <v>0</v>
      </c>
      <c r="BG237" s="142">
        <f>IF(N237="zákl. přenesená",J237,0)</f>
        <v>0</v>
      </c>
      <c r="BH237" s="142">
        <f>IF(N237="sníž. přenesená",J237,0)</f>
        <v>0</v>
      </c>
      <c r="BI237" s="142">
        <f>IF(N237="nulová",J237,0)</f>
        <v>0</v>
      </c>
      <c r="BJ237" s="17" t="s">
        <v>138</v>
      </c>
      <c r="BK237" s="142">
        <f>ROUND(I237*H237,2)</f>
        <v>0</v>
      </c>
      <c r="BL237" s="17" t="s">
        <v>220</v>
      </c>
      <c r="BM237" s="141" t="s">
        <v>363</v>
      </c>
    </row>
    <row r="238" spans="2:65" s="1" customFormat="1" ht="33" customHeight="1">
      <c r="B238" s="128"/>
      <c r="C238" s="129" t="s">
        <v>364</v>
      </c>
      <c r="D238" s="129" t="s">
        <v>133</v>
      </c>
      <c r="E238" s="130" t="s">
        <v>365</v>
      </c>
      <c r="F238" s="131" t="s">
        <v>366</v>
      </c>
      <c r="G238" s="132" t="s">
        <v>280</v>
      </c>
      <c r="H238" s="133"/>
      <c r="I238" s="134"/>
      <c r="J238" s="135">
        <f>ROUND(I238*H238,2)</f>
        <v>0</v>
      </c>
      <c r="K238" s="136"/>
      <c r="L238" s="32"/>
      <c r="M238" s="137" t="s">
        <v>1</v>
      </c>
      <c r="N238" s="138" t="s">
        <v>42</v>
      </c>
      <c r="P238" s="139">
        <f>O238*H238</f>
        <v>0</v>
      </c>
      <c r="Q238" s="139">
        <v>0</v>
      </c>
      <c r="R238" s="139">
        <f>Q238*H238</f>
        <v>0</v>
      </c>
      <c r="S238" s="139">
        <v>0</v>
      </c>
      <c r="T238" s="140">
        <f>S238*H238</f>
        <v>0</v>
      </c>
      <c r="AR238" s="141" t="s">
        <v>220</v>
      </c>
      <c r="AT238" s="141" t="s">
        <v>133</v>
      </c>
      <c r="AU238" s="141" t="s">
        <v>138</v>
      </c>
      <c r="AY238" s="17" t="s">
        <v>130</v>
      </c>
      <c r="BE238" s="142">
        <f>IF(N238="základní",J238,0)</f>
        <v>0</v>
      </c>
      <c r="BF238" s="142">
        <f>IF(N238="snížená",J238,0)</f>
        <v>0</v>
      </c>
      <c r="BG238" s="142">
        <f>IF(N238="zákl. přenesená",J238,0)</f>
        <v>0</v>
      </c>
      <c r="BH238" s="142">
        <f>IF(N238="sníž. přenesená",J238,0)</f>
        <v>0</v>
      </c>
      <c r="BI238" s="142">
        <f>IF(N238="nulová",J238,0)</f>
        <v>0</v>
      </c>
      <c r="BJ238" s="17" t="s">
        <v>138</v>
      </c>
      <c r="BK238" s="142">
        <f>ROUND(I238*H238,2)</f>
        <v>0</v>
      </c>
      <c r="BL238" s="17" t="s">
        <v>220</v>
      </c>
      <c r="BM238" s="141" t="s">
        <v>367</v>
      </c>
    </row>
    <row r="239" spans="2:65" s="1" customFormat="1" ht="24.2" customHeight="1">
      <c r="B239" s="128"/>
      <c r="C239" s="129" t="s">
        <v>368</v>
      </c>
      <c r="D239" s="129" t="s">
        <v>133</v>
      </c>
      <c r="E239" s="130" t="s">
        <v>369</v>
      </c>
      <c r="F239" s="131" t="s">
        <v>370</v>
      </c>
      <c r="G239" s="132" t="s">
        <v>280</v>
      </c>
      <c r="H239" s="133"/>
      <c r="I239" s="134"/>
      <c r="J239" s="135">
        <f>ROUND(I239*H239,2)</f>
        <v>0</v>
      </c>
      <c r="K239" s="136"/>
      <c r="L239" s="32"/>
      <c r="M239" s="137" t="s">
        <v>1</v>
      </c>
      <c r="N239" s="138" t="s">
        <v>42</v>
      </c>
      <c r="P239" s="139">
        <f>O239*H239</f>
        <v>0</v>
      </c>
      <c r="Q239" s="139">
        <v>0</v>
      </c>
      <c r="R239" s="139">
        <f>Q239*H239</f>
        <v>0</v>
      </c>
      <c r="S239" s="139">
        <v>0</v>
      </c>
      <c r="T239" s="140">
        <f>S239*H239</f>
        <v>0</v>
      </c>
      <c r="AR239" s="141" t="s">
        <v>220</v>
      </c>
      <c r="AT239" s="141" t="s">
        <v>133</v>
      </c>
      <c r="AU239" s="141" t="s">
        <v>138</v>
      </c>
      <c r="AY239" s="17" t="s">
        <v>130</v>
      </c>
      <c r="BE239" s="142">
        <f>IF(N239="základní",J239,0)</f>
        <v>0</v>
      </c>
      <c r="BF239" s="142">
        <f>IF(N239="snížená",J239,0)</f>
        <v>0</v>
      </c>
      <c r="BG239" s="142">
        <f>IF(N239="zákl. přenesená",J239,0)</f>
        <v>0</v>
      </c>
      <c r="BH239" s="142">
        <f>IF(N239="sníž. přenesená",J239,0)</f>
        <v>0</v>
      </c>
      <c r="BI239" s="142">
        <f>IF(N239="nulová",J239,0)</f>
        <v>0</v>
      </c>
      <c r="BJ239" s="17" t="s">
        <v>138</v>
      </c>
      <c r="BK239" s="142">
        <f>ROUND(I239*H239,2)</f>
        <v>0</v>
      </c>
      <c r="BL239" s="17" t="s">
        <v>220</v>
      </c>
      <c r="BM239" s="141" t="s">
        <v>371</v>
      </c>
    </row>
    <row r="240" spans="2:65" s="11" customFormat="1" ht="22.9" customHeight="1">
      <c r="B240" s="116"/>
      <c r="D240" s="117" t="s">
        <v>75</v>
      </c>
      <c r="E240" s="126" t="s">
        <v>372</v>
      </c>
      <c r="F240" s="126" t="s">
        <v>373</v>
      </c>
      <c r="I240" s="119"/>
      <c r="J240" s="127">
        <f>BK240</f>
        <v>0</v>
      </c>
      <c r="L240" s="116"/>
      <c r="M240" s="121"/>
      <c r="P240" s="122">
        <f>SUM(P241:P259)</f>
        <v>0</v>
      </c>
      <c r="R240" s="122">
        <f>SUM(R241:R259)</f>
        <v>9.7570000000000004E-2</v>
      </c>
      <c r="T240" s="123">
        <f>SUM(T241:T259)</f>
        <v>8.6559999999999998E-2</v>
      </c>
      <c r="AR240" s="117" t="s">
        <v>138</v>
      </c>
      <c r="AT240" s="124" t="s">
        <v>75</v>
      </c>
      <c r="AU240" s="124" t="s">
        <v>81</v>
      </c>
      <c r="AY240" s="117" t="s">
        <v>130</v>
      </c>
      <c r="BK240" s="125">
        <f>SUM(BK241:BK259)</f>
        <v>0</v>
      </c>
    </row>
    <row r="241" spans="2:65" s="1" customFormat="1" ht="16.5" customHeight="1">
      <c r="B241" s="128"/>
      <c r="C241" s="129" t="s">
        <v>374</v>
      </c>
      <c r="D241" s="129" t="s">
        <v>133</v>
      </c>
      <c r="E241" s="130" t="s">
        <v>375</v>
      </c>
      <c r="F241" s="131" t="s">
        <v>376</v>
      </c>
      <c r="G241" s="132" t="s">
        <v>354</v>
      </c>
      <c r="H241" s="133">
        <v>1</v>
      </c>
      <c r="I241" s="134"/>
      <c r="J241" s="135">
        <f t="shared" ref="J241:J259" si="20">ROUND(I241*H241,2)</f>
        <v>0</v>
      </c>
      <c r="K241" s="136"/>
      <c r="L241" s="32"/>
      <c r="M241" s="137" t="s">
        <v>1</v>
      </c>
      <c r="N241" s="138" t="s">
        <v>42</v>
      </c>
      <c r="P241" s="139">
        <f t="shared" ref="P241:P259" si="21">O241*H241</f>
        <v>0</v>
      </c>
      <c r="Q241" s="139">
        <v>0</v>
      </c>
      <c r="R241" s="139">
        <f t="shared" ref="R241:R259" si="22">Q241*H241</f>
        <v>0</v>
      </c>
      <c r="S241" s="139">
        <v>3.4200000000000001E-2</v>
      </c>
      <c r="T241" s="140">
        <f t="shared" ref="T241:T259" si="23">S241*H241</f>
        <v>3.4200000000000001E-2</v>
      </c>
      <c r="AR241" s="141" t="s">
        <v>220</v>
      </c>
      <c r="AT241" s="141" t="s">
        <v>133</v>
      </c>
      <c r="AU241" s="141" t="s">
        <v>138</v>
      </c>
      <c r="AY241" s="17" t="s">
        <v>130</v>
      </c>
      <c r="BE241" s="142">
        <f t="shared" ref="BE241:BE259" si="24">IF(N241="základní",J241,0)</f>
        <v>0</v>
      </c>
      <c r="BF241" s="142">
        <f t="shared" ref="BF241:BF259" si="25">IF(N241="snížená",J241,0)</f>
        <v>0</v>
      </c>
      <c r="BG241" s="142">
        <f t="shared" ref="BG241:BG259" si="26">IF(N241="zákl. přenesená",J241,0)</f>
        <v>0</v>
      </c>
      <c r="BH241" s="142">
        <f t="shared" ref="BH241:BH259" si="27">IF(N241="sníž. přenesená",J241,0)</f>
        <v>0</v>
      </c>
      <c r="BI241" s="142">
        <f t="shared" ref="BI241:BI259" si="28">IF(N241="nulová",J241,0)</f>
        <v>0</v>
      </c>
      <c r="BJ241" s="17" t="s">
        <v>138</v>
      </c>
      <c r="BK241" s="142">
        <f t="shared" ref="BK241:BK259" si="29">ROUND(I241*H241,2)</f>
        <v>0</v>
      </c>
      <c r="BL241" s="17" t="s">
        <v>220</v>
      </c>
      <c r="BM241" s="141" t="s">
        <v>377</v>
      </c>
    </row>
    <row r="242" spans="2:65" s="1" customFormat="1" ht="21.75" customHeight="1">
      <c r="B242" s="128"/>
      <c r="C242" s="129" t="s">
        <v>378</v>
      </c>
      <c r="D242" s="129" t="s">
        <v>133</v>
      </c>
      <c r="E242" s="130" t="s">
        <v>379</v>
      </c>
      <c r="F242" s="131" t="s">
        <v>380</v>
      </c>
      <c r="G242" s="132" t="s">
        <v>184</v>
      </c>
      <c r="H242" s="133">
        <v>1</v>
      </c>
      <c r="I242" s="134"/>
      <c r="J242" s="135">
        <f t="shared" si="20"/>
        <v>0</v>
      </c>
      <c r="K242" s="136"/>
      <c r="L242" s="32"/>
      <c r="M242" s="137" t="s">
        <v>1</v>
      </c>
      <c r="N242" s="138" t="s">
        <v>42</v>
      </c>
      <c r="P242" s="139">
        <f t="shared" si="21"/>
        <v>0</v>
      </c>
      <c r="Q242" s="139">
        <v>1.2700000000000001E-3</v>
      </c>
      <c r="R242" s="139">
        <f t="shared" si="22"/>
        <v>1.2700000000000001E-3</v>
      </c>
      <c r="S242" s="139">
        <v>0</v>
      </c>
      <c r="T242" s="140">
        <f t="shared" si="23"/>
        <v>0</v>
      </c>
      <c r="AR242" s="141" t="s">
        <v>220</v>
      </c>
      <c r="AT242" s="141" t="s">
        <v>133</v>
      </c>
      <c r="AU242" s="141" t="s">
        <v>138</v>
      </c>
      <c r="AY242" s="17" t="s">
        <v>130</v>
      </c>
      <c r="BE242" s="142">
        <f t="shared" si="24"/>
        <v>0</v>
      </c>
      <c r="BF242" s="142">
        <f t="shared" si="25"/>
        <v>0</v>
      </c>
      <c r="BG242" s="142">
        <f t="shared" si="26"/>
        <v>0</v>
      </c>
      <c r="BH242" s="142">
        <f t="shared" si="27"/>
        <v>0</v>
      </c>
      <c r="BI242" s="142">
        <f t="shared" si="28"/>
        <v>0</v>
      </c>
      <c r="BJ242" s="17" t="s">
        <v>138</v>
      </c>
      <c r="BK242" s="142">
        <f t="shared" si="29"/>
        <v>0</v>
      </c>
      <c r="BL242" s="17" t="s">
        <v>220</v>
      </c>
      <c r="BM242" s="141" t="s">
        <v>381</v>
      </c>
    </row>
    <row r="243" spans="2:65" s="1" customFormat="1" ht="24.2" customHeight="1">
      <c r="B243" s="128"/>
      <c r="C243" s="171" t="s">
        <v>382</v>
      </c>
      <c r="D243" s="171" t="s">
        <v>187</v>
      </c>
      <c r="E243" s="172" t="s">
        <v>383</v>
      </c>
      <c r="F243" s="173" t="s">
        <v>384</v>
      </c>
      <c r="G243" s="174" t="s">
        <v>184</v>
      </c>
      <c r="H243" s="175">
        <v>1</v>
      </c>
      <c r="I243" s="176"/>
      <c r="J243" s="177">
        <f t="shared" si="20"/>
        <v>0</v>
      </c>
      <c r="K243" s="178"/>
      <c r="L243" s="179"/>
      <c r="M243" s="180" t="s">
        <v>1</v>
      </c>
      <c r="N243" s="181" t="s">
        <v>42</v>
      </c>
      <c r="P243" s="139">
        <f t="shared" si="21"/>
        <v>0</v>
      </c>
      <c r="Q243" s="139">
        <v>1.4500000000000001E-2</v>
      </c>
      <c r="R243" s="139">
        <f t="shared" si="22"/>
        <v>1.4500000000000001E-2</v>
      </c>
      <c r="S243" s="139">
        <v>0</v>
      </c>
      <c r="T243" s="140">
        <f t="shared" si="23"/>
        <v>0</v>
      </c>
      <c r="AR243" s="141" t="s">
        <v>251</v>
      </c>
      <c r="AT243" s="141" t="s">
        <v>187</v>
      </c>
      <c r="AU243" s="141" t="s">
        <v>138</v>
      </c>
      <c r="AY243" s="17" t="s">
        <v>130</v>
      </c>
      <c r="BE243" s="142">
        <f t="shared" si="24"/>
        <v>0</v>
      </c>
      <c r="BF243" s="142">
        <f t="shared" si="25"/>
        <v>0</v>
      </c>
      <c r="BG243" s="142">
        <f t="shared" si="26"/>
        <v>0</v>
      </c>
      <c r="BH243" s="142">
        <f t="shared" si="27"/>
        <v>0</v>
      </c>
      <c r="BI243" s="142">
        <f t="shared" si="28"/>
        <v>0</v>
      </c>
      <c r="BJ243" s="17" t="s">
        <v>138</v>
      </c>
      <c r="BK243" s="142">
        <f t="shared" si="29"/>
        <v>0</v>
      </c>
      <c r="BL243" s="17" t="s">
        <v>220</v>
      </c>
      <c r="BM243" s="141" t="s">
        <v>385</v>
      </c>
    </row>
    <row r="244" spans="2:65" s="1" customFormat="1" ht="16.5" customHeight="1">
      <c r="B244" s="128"/>
      <c r="C244" s="129" t="s">
        <v>386</v>
      </c>
      <c r="D244" s="129" t="s">
        <v>133</v>
      </c>
      <c r="E244" s="130" t="s">
        <v>387</v>
      </c>
      <c r="F244" s="131" t="s">
        <v>388</v>
      </c>
      <c r="G244" s="132" t="s">
        <v>354</v>
      </c>
      <c r="H244" s="133">
        <v>1</v>
      </c>
      <c r="I244" s="134"/>
      <c r="J244" s="135">
        <f t="shared" si="20"/>
        <v>0</v>
      </c>
      <c r="K244" s="136"/>
      <c r="L244" s="32"/>
      <c r="M244" s="137" t="s">
        <v>1</v>
      </c>
      <c r="N244" s="138" t="s">
        <v>42</v>
      </c>
      <c r="P244" s="139">
        <f t="shared" si="21"/>
        <v>0</v>
      </c>
      <c r="Q244" s="139">
        <v>0</v>
      </c>
      <c r="R244" s="139">
        <f t="shared" si="22"/>
        <v>0</v>
      </c>
      <c r="S244" s="139">
        <v>1.9460000000000002E-2</v>
      </c>
      <c r="T244" s="140">
        <f t="shared" si="23"/>
        <v>1.9460000000000002E-2</v>
      </c>
      <c r="AR244" s="141" t="s">
        <v>220</v>
      </c>
      <c r="AT244" s="141" t="s">
        <v>133</v>
      </c>
      <c r="AU244" s="141" t="s">
        <v>138</v>
      </c>
      <c r="AY244" s="17" t="s">
        <v>130</v>
      </c>
      <c r="BE244" s="142">
        <f t="shared" si="24"/>
        <v>0</v>
      </c>
      <c r="BF244" s="142">
        <f t="shared" si="25"/>
        <v>0</v>
      </c>
      <c r="BG244" s="142">
        <f t="shared" si="26"/>
        <v>0</v>
      </c>
      <c r="BH244" s="142">
        <f t="shared" si="27"/>
        <v>0</v>
      </c>
      <c r="BI244" s="142">
        <f t="shared" si="28"/>
        <v>0</v>
      </c>
      <c r="BJ244" s="17" t="s">
        <v>138</v>
      </c>
      <c r="BK244" s="142">
        <f t="shared" si="29"/>
        <v>0</v>
      </c>
      <c r="BL244" s="17" t="s">
        <v>220</v>
      </c>
      <c r="BM244" s="141" t="s">
        <v>389</v>
      </c>
    </row>
    <row r="245" spans="2:65" s="1" customFormat="1" ht="24.2" customHeight="1">
      <c r="B245" s="128"/>
      <c r="C245" s="129" t="s">
        <v>390</v>
      </c>
      <c r="D245" s="129" t="s">
        <v>133</v>
      </c>
      <c r="E245" s="130" t="s">
        <v>391</v>
      </c>
      <c r="F245" s="131" t="s">
        <v>392</v>
      </c>
      <c r="G245" s="132" t="s">
        <v>354</v>
      </c>
      <c r="H245" s="133">
        <v>1</v>
      </c>
      <c r="I245" s="134"/>
      <c r="J245" s="135">
        <f t="shared" si="20"/>
        <v>0</v>
      </c>
      <c r="K245" s="136"/>
      <c r="L245" s="32"/>
      <c r="M245" s="137" t="s">
        <v>1</v>
      </c>
      <c r="N245" s="138" t="s">
        <v>42</v>
      </c>
      <c r="P245" s="139">
        <f t="shared" si="21"/>
        <v>0</v>
      </c>
      <c r="Q245" s="139">
        <v>2.6630000000000001E-2</v>
      </c>
      <c r="R245" s="139">
        <f t="shared" si="22"/>
        <v>2.6630000000000001E-2</v>
      </c>
      <c r="S245" s="139">
        <v>0</v>
      </c>
      <c r="T245" s="140">
        <f t="shared" si="23"/>
        <v>0</v>
      </c>
      <c r="AR245" s="141" t="s">
        <v>220</v>
      </c>
      <c r="AT245" s="141" t="s">
        <v>133</v>
      </c>
      <c r="AU245" s="141" t="s">
        <v>138</v>
      </c>
      <c r="AY245" s="17" t="s">
        <v>130</v>
      </c>
      <c r="BE245" s="142">
        <f t="shared" si="24"/>
        <v>0</v>
      </c>
      <c r="BF245" s="142">
        <f t="shared" si="25"/>
        <v>0</v>
      </c>
      <c r="BG245" s="142">
        <f t="shared" si="26"/>
        <v>0</v>
      </c>
      <c r="BH245" s="142">
        <f t="shared" si="27"/>
        <v>0</v>
      </c>
      <c r="BI245" s="142">
        <f t="shared" si="28"/>
        <v>0</v>
      </c>
      <c r="BJ245" s="17" t="s">
        <v>138</v>
      </c>
      <c r="BK245" s="142">
        <f t="shared" si="29"/>
        <v>0</v>
      </c>
      <c r="BL245" s="17" t="s">
        <v>220</v>
      </c>
      <c r="BM245" s="141" t="s">
        <v>393</v>
      </c>
    </row>
    <row r="246" spans="2:65" s="1" customFormat="1" ht="16.5" customHeight="1">
      <c r="B246" s="128"/>
      <c r="C246" s="129" t="s">
        <v>394</v>
      </c>
      <c r="D246" s="129" t="s">
        <v>133</v>
      </c>
      <c r="E246" s="130" t="s">
        <v>395</v>
      </c>
      <c r="F246" s="131" t="s">
        <v>396</v>
      </c>
      <c r="G246" s="132" t="s">
        <v>354</v>
      </c>
      <c r="H246" s="133">
        <v>1</v>
      </c>
      <c r="I246" s="134"/>
      <c r="J246" s="135">
        <f t="shared" si="20"/>
        <v>0</v>
      </c>
      <c r="K246" s="136"/>
      <c r="L246" s="32"/>
      <c r="M246" s="137" t="s">
        <v>1</v>
      </c>
      <c r="N246" s="138" t="s">
        <v>42</v>
      </c>
      <c r="P246" s="139">
        <f t="shared" si="21"/>
        <v>0</v>
      </c>
      <c r="Q246" s="139">
        <v>0</v>
      </c>
      <c r="R246" s="139">
        <f t="shared" si="22"/>
        <v>0</v>
      </c>
      <c r="S246" s="139">
        <v>3.2899999999999999E-2</v>
      </c>
      <c r="T246" s="140">
        <f t="shared" si="23"/>
        <v>3.2899999999999999E-2</v>
      </c>
      <c r="AR246" s="141" t="s">
        <v>220</v>
      </c>
      <c r="AT246" s="141" t="s">
        <v>133</v>
      </c>
      <c r="AU246" s="141" t="s">
        <v>138</v>
      </c>
      <c r="AY246" s="17" t="s">
        <v>130</v>
      </c>
      <c r="BE246" s="142">
        <f t="shared" si="24"/>
        <v>0</v>
      </c>
      <c r="BF246" s="142">
        <f t="shared" si="25"/>
        <v>0</v>
      </c>
      <c r="BG246" s="142">
        <f t="shared" si="26"/>
        <v>0</v>
      </c>
      <c r="BH246" s="142">
        <f t="shared" si="27"/>
        <v>0</v>
      </c>
      <c r="BI246" s="142">
        <f t="shared" si="28"/>
        <v>0</v>
      </c>
      <c r="BJ246" s="17" t="s">
        <v>138</v>
      </c>
      <c r="BK246" s="142">
        <f t="shared" si="29"/>
        <v>0</v>
      </c>
      <c r="BL246" s="17" t="s">
        <v>220</v>
      </c>
      <c r="BM246" s="141" t="s">
        <v>397</v>
      </c>
    </row>
    <row r="247" spans="2:65" s="1" customFormat="1" ht="16.5" customHeight="1">
      <c r="B247" s="128"/>
      <c r="C247" s="129" t="s">
        <v>398</v>
      </c>
      <c r="D247" s="129" t="s">
        <v>133</v>
      </c>
      <c r="E247" s="130" t="s">
        <v>399</v>
      </c>
      <c r="F247" s="131" t="s">
        <v>400</v>
      </c>
      <c r="G247" s="132" t="s">
        <v>354</v>
      </c>
      <c r="H247" s="133">
        <v>1</v>
      </c>
      <c r="I247" s="134"/>
      <c r="J247" s="135">
        <f t="shared" si="20"/>
        <v>0</v>
      </c>
      <c r="K247" s="136"/>
      <c r="L247" s="32"/>
      <c r="M247" s="137" t="s">
        <v>1</v>
      </c>
      <c r="N247" s="138" t="s">
        <v>42</v>
      </c>
      <c r="P247" s="139">
        <f t="shared" si="21"/>
        <v>0</v>
      </c>
      <c r="Q247" s="139">
        <v>6.3299999999999997E-3</v>
      </c>
      <c r="R247" s="139">
        <f t="shared" si="22"/>
        <v>6.3299999999999997E-3</v>
      </c>
      <c r="S247" s="139">
        <v>0</v>
      </c>
      <c r="T247" s="140">
        <f t="shared" si="23"/>
        <v>0</v>
      </c>
      <c r="AR247" s="141" t="s">
        <v>220</v>
      </c>
      <c r="AT247" s="141" t="s">
        <v>133</v>
      </c>
      <c r="AU247" s="141" t="s">
        <v>138</v>
      </c>
      <c r="AY247" s="17" t="s">
        <v>130</v>
      </c>
      <c r="BE247" s="142">
        <f t="shared" si="24"/>
        <v>0</v>
      </c>
      <c r="BF247" s="142">
        <f t="shared" si="25"/>
        <v>0</v>
      </c>
      <c r="BG247" s="142">
        <f t="shared" si="26"/>
        <v>0</v>
      </c>
      <c r="BH247" s="142">
        <f t="shared" si="27"/>
        <v>0</v>
      </c>
      <c r="BI247" s="142">
        <f t="shared" si="28"/>
        <v>0</v>
      </c>
      <c r="BJ247" s="17" t="s">
        <v>138</v>
      </c>
      <c r="BK247" s="142">
        <f t="shared" si="29"/>
        <v>0</v>
      </c>
      <c r="BL247" s="17" t="s">
        <v>220</v>
      </c>
      <c r="BM247" s="141" t="s">
        <v>401</v>
      </c>
    </row>
    <row r="248" spans="2:65" s="1" customFormat="1" ht="21.75" customHeight="1">
      <c r="B248" s="128"/>
      <c r="C248" s="171" t="s">
        <v>402</v>
      </c>
      <c r="D248" s="171" t="s">
        <v>187</v>
      </c>
      <c r="E248" s="172" t="s">
        <v>822</v>
      </c>
      <c r="F248" s="173" t="s">
        <v>821</v>
      </c>
      <c r="G248" s="174" t="s">
        <v>184</v>
      </c>
      <c r="H248" s="175">
        <v>1</v>
      </c>
      <c r="I248" s="176"/>
      <c r="J248" s="177">
        <f t="shared" si="20"/>
        <v>0</v>
      </c>
      <c r="K248" s="178"/>
      <c r="L248" s="179"/>
      <c r="M248" s="180" t="s">
        <v>1</v>
      </c>
      <c r="N248" s="181" t="s">
        <v>42</v>
      </c>
      <c r="P248" s="139">
        <f t="shared" si="21"/>
        <v>0</v>
      </c>
      <c r="Q248" s="139">
        <v>0.01</v>
      </c>
      <c r="R248" s="139">
        <f t="shared" si="22"/>
        <v>0.01</v>
      </c>
      <c r="S248" s="139">
        <v>0</v>
      </c>
      <c r="T248" s="140">
        <f t="shared" si="23"/>
        <v>0</v>
      </c>
      <c r="AR248" s="141" t="s">
        <v>251</v>
      </c>
      <c r="AT248" s="141" t="s">
        <v>187</v>
      </c>
      <c r="AU248" s="141" t="s">
        <v>138</v>
      </c>
      <c r="AY248" s="17" t="s">
        <v>130</v>
      </c>
      <c r="BE248" s="142">
        <f t="shared" si="24"/>
        <v>0</v>
      </c>
      <c r="BF248" s="142">
        <f t="shared" si="25"/>
        <v>0</v>
      </c>
      <c r="BG248" s="142">
        <f t="shared" si="26"/>
        <v>0</v>
      </c>
      <c r="BH248" s="142">
        <f t="shared" si="27"/>
        <v>0</v>
      </c>
      <c r="BI248" s="142">
        <f t="shared" si="28"/>
        <v>0</v>
      </c>
      <c r="BJ248" s="17" t="s">
        <v>138</v>
      </c>
      <c r="BK248" s="142">
        <f t="shared" si="29"/>
        <v>0</v>
      </c>
      <c r="BL248" s="17" t="s">
        <v>220</v>
      </c>
      <c r="BM248" s="141" t="s">
        <v>403</v>
      </c>
    </row>
    <row r="249" spans="2:65" s="1" customFormat="1" ht="16.5" customHeight="1">
      <c r="B249" s="128"/>
      <c r="C249" s="129" t="s">
        <v>404</v>
      </c>
      <c r="D249" s="129" t="s">
        <v>133</v>
      </c>
      <c r="E249" s="130" t="s">
        <v>405</v>
      </c>
      <c r="F249" s="131" t="s">
        <v>406</v>
      </c>
      <c r="G249" s="132" t="s">
        <v>354</v>
      </c>
      <c r="H249" s="133">
        <v>1</v>
      </c>
      <c r="I249" s="134"/>
      <c r="J249" s="135">
        <f t="shared" si="20"/>
        <v>0</v>
      </c>
      <c r="K249" s="136"/>
      <c r="L249" s="32"/>
      <c r="M249" s="137" t="s">
        <v>1</v>
      </c>
      <c r="N249" s="138" t="s">
        <v>42</v>
      </c>
      <c r="P249" s="139">
        <f t="shared" si="21"/>
        <v>0</v>
      </c>
      <c r="Q249" s="139">
        <v>4.2000000000000002E-4</v>
      </c>
      <c r="R249" s="139">
        <f t="shared" si="22"/>
        <v>4.2000000000000002E-4</v>
      </c>
      <c r="S249" s="139">
        <v>0</v>
      </c>
      <c r="T249" s="140">
        <f t="shared" si="23"/>
        <v>0</v>
      </c>
      <c r="AR249" s="141" t="s">
        <v>220</v>
      </c>
      <c r="AT249" s="141" t="s">
        <v>133</v>
      </c>
      <c r="AU249" s="141" t="s">
        <v>138</v>
      </c>
      <c r="AY249" s="17" t="s">
        <v>130</v>
      </c>
      <c r="BE249" s="142">
        <f t="shared" si="24"/>
        <v>0</v>
      </c>
      <c r="BF249" s="142">
        <f t="shared" si="25"/>
        <v>0</v>
      </c>
      <c r="BG249" s="142">
        <f t="shared" si="26"/>
        <v>0</v>
      </c>
      <c r="BH249" s="142">
        <f t="shared" si="27"/>
        <v>0</v>
      </c>
      <c r="BI249" s="142">
        <f t="shared" si="28"/>
        <v>0</v>
      </c>
      <c r="BJ249" s="17" t="s">
        <v>138</v>
      </c>
      <c r="BK249" s="142">
        <f t="shared" si="29"/>
        <v>0</v>
      </c>
      <c r="BL249" s="17" t="s">
        <v>220</v>
      </c>
      <c r="BM249" s="141" t="s">
        <v>407</v>
      </c>
    </row>
    <row r="250" spans="2:65" s="1" customFormat="1" ht="37.9" customHeight="1">
      <c r="B250" s="128"/>
      <c r="C250" s="171" t="s">
        <v>408</v>
      </c>
      <c r="D250" s="171" t="s">
        <v>187</v>
      </c>
      <c r="E250" s="172" t="s">
        <v>823</v>
      </c>
      <c r="F250" s="173" t="s">
        <v>820</v>
      </c>
      <c r="G250" s="174" t="s">
        <v>184</v>
      </c>
      <c r="H250" s="175">
        <v>1</v>
      </c>
      <c r="I250" s="176"/>
      <c r="J250" s="177">
        <f t="shared" si="20"/>
        <v>0</v>
      </c>
      <c r="K250" s="178"/>
      <c r="L250" s="179"/>
      <c r="M250" s="180" t="s">
        <v>1</v>
      </c>
      <c r="N250" s="181" t="s">
        <v>42</v>
      </c>
      <c r="P250" s="139">
        <f t="shared" si="21"/>
        <v>0</v>
      </c>
      <c r="Q250" s="139">
        <v>2.9000000000000001E-2</v>
      </c>
      <c r="R250" s="139">
        <f t="shared" si="22"/>
        <v>2.9000000000000001E-2</v>
      </c>
      <c r="S250" s="139">
        <v>0</v>
      </c>
      <c r="T250" s="140">
        <f t="shared" si="23"/>
        <v>0</v>
      </c>
      <c r="AR250" s="141" t="s">
        <v>251</v>
      </c>
      <c r="AT250" s="141" t="s">
        <v>187</v>
      </c>
      <c r="AU250" s="141" t="s">
        <v>138</v>
      </c>
      <c r="AY250" s="17" t="s">
        <v>130</v>
      </c>
      <c r="BE250" s="142">
        <f t="shared" si="24"/>
        <v>0</v>
      </c>
      <c r="BF250" s="142">
        <f t="shared" si="25"/>
        <v>0</v>
      </c>
      <c r="BG250" s="142">
        <f t="shared" si="26"/>
        <v>0</v>
      </c>
      <c r="BH250" s="142">
        <f t="shared" si="27"/>
        <v>0</v>
      </c>
      <c r="BI250" s="142">
        <f t="shared" si="28"/>
        <v>0</v>
      </c>
      <c r="BJ250" s="17" t="s">
        <v>138</v>
      </c>
      <c r="BK250" s="142">
        <f t="shared" si="29"/>
        <v>0</v>
      </c>
      <c r="BL250" s="17" t="s">
        <v>220</v>
      </c>
      <c r="BM250" s="141" t="s">
        <v>409</v>
      </c>
    </row>
    <row r="251" spans="2:65" s="1" customFormat="1" ht="16.5" customHeight="1">
      <c r="B251" s="128"/>
      <c r="C251" s="129" t="s">
        <v>410</v>
      </c>
      <c r="D251" s="129" t="s">
        <v>133</v>
      </c>
      <c r="E251" s="130" t="s">
        <v>411</v>
      </c>
      <c r="F251" s="131" t="s">
        <v>412</v>
      </c>
      <c r="G251" s="132" t="s">
        <v>184</v>
      </c>
      <c r="H251" s="133">
        <v>5</v>
      </c>
      <c r="I251" s="134"/>
      <c r="J251" s="135">
        <f t="shared" si="20"/>
        <v>0</v>
      </c>
      <c r="K251" s="136"/>
      <c r="L251" s="32"/>
      <c r="M251" s="137" t="s">
        <v>1</v>
      </c>
      <c r="N251" s="138" t="s">
        <v>42</v>
      </c>
      <c r="P251" s="139">
        <f t="shared" si="21"/>
        <v>0</v>
      </c>
      <c r="Q251" s="139">
        <v>2.7999999999999998E-4</v>
      </c>
      <c r="R251" s="139">
        <f t="shared" si="22"/>
        <v>1.3999999999999998E-3</v>
      </c>
      <c r="S251" s="139">
        <v>0</v>
      </c>
      <c r="T251" s="140">
        <f t="shared" si="23"/>
        <v>0</v>
      </c>
      <c r="AR251" s="141" t="s">
        <v>220</v>
      </c>
      <c r="AT251" s="141" t="s">
        <v>133</v>
      </c>
      <c r="AU251" s="141" t="s">
        <v>138</v>
      </c>
      <c r="AY251" s="17" t="s">
        <v>130</v>
      </c>
      <c r="BE251" s="142">
        <f t="shared" si="24"/>
        <v>0</v>
      </c>
      <c r="BF251" s="142">
        <f t="shared" si="25"/>
        <v>0</v>
      </c>
      <c r="BG251" s="142">
        <f t="shared" si="26"/>
        <v>0</v>
      </c>
      <c r="BH251" s="142">
        <f t="shared" si="27"/>
        <v>0</v>
      </c>
      <c r="BI251" s="142">
        <f t="shared" si="28"/>
        <v>0</v>
      </c>
      <c r="BJ251" s="17" t="s">
        <v>138</v>
      </c>
      <c r="BK251" s="142">
        <f t="shared" si="29"/>
        <v>0</v>
      </c>
      <c r="BL251" s="17" t="s">
        <v>220</v>
      </c>
      <c r="BM251" s="141" t="s">
        <v>413</v>
      </c>
    </row>
    <row r="252" spans="2:65" s="1" customFormat="1" ht="16.5" customHeight="1">
      <c r="B252" s="128"/>
      <c r="C252" s="129" t="s">
        <v>414</v>
      </c>
      <c r="D252" s="129" t="s">
        <v>133</v>
      </c>
      <c r="E252" s="130" t="s">
        <v>415</v>
      </c>
      <c r="F252" s="131" t="s">
        <v>416</v>
      </c>
      <c r="G252" s="132" t="s">
        <v>184</v>
      </c>
      <c r="H252" s="133">
        <v>1</v>
      </c>
      <c r="I252" s="134"/>
      <c r="J252" s="135">
        <f t="shared" si="20"/>
        <v>0</v>
      </c>
      <c r="K252" s="136"/>
      <c r="L252" s="32"/>
      <c r="M252" s="137" t="s">
        <v>1</v>
      </c>
      <c r="N252" s="138" t="s">
        <v>42</v>
      </c>
      <c r="P252" s="139">
        <f t="shared" si="21"/>
        <v>0</v>
      </c>
      <c r="Q252" s="139">
        <v>0</v>
      </c>
      <c r="R252" s="139">
        <f t="shared" si="22"/>
        <v>0</v>
      </c>
      <c r="S252" s="139">
        <v>0</v>
      </c>
      <c r="T252" s="140">
        <f t="shared" si="23"/>
        <v>0</v>
      </c>
      <c r="AR252" s="141" t="s">
        <v>220</v>
      </c>
      <c r="AT252" s="141" t="s">
        <v>133</v>
      </c>
      <c r="AU252" s="141" t="s">
        <v>138</v>
      </c>
      <c r="AY252" s="17" t="s">
        <v>130</v>
      </c>
      <c r="BE252" s="142">
        <f t="shared" si="24"/>
        <v>0</v>
      </c>
      <c r="BF252" s="142">
        <f t="shared" si="25"/>
        <v>0</v>
      </c>
      <c r="BG252" s="142">
        <f t="shared" si="26"/>
        <v>0</v>
      </c>
      <c r="BH252" s="142">
        <f t="shared" si="27"/>
        <v>0</v>
      </c>
      <c r="BI252" s="142">
        <f t="shared" si="28"/>
        <v>0</v>
      </c>
      <c r="BJ252" s="17" t="s">
        <v>138</v>
      </c>
      <c r="BK252" s="142">
        <f t="shared" si="29"/>
        <v>0</v>
      </c>
      <c r="BL252" s="17" t="s">
        <v>220</v>
      </c>
      <c r="BM252" s="141" t="s">
        <v>417</v>
      </c>
    </row>
    <row r="253" spans="2:65" s="1" customFormat="1" ht="24.2" customHeight="1">
      <c r="B253" s="128"/>
      <c r="C253" s="129" t="s">
        <v>418</v>
      </c>
      <c r="D253" s="129" t="s">
        <v>133</v>
      </c>
      <c r="E253" s="130" t="s">
        <v>419</v>
      </c>
      <c r="F253" s="131" t="s">
        <v>420</v>
      </c>
      <c r="G253" s="132" t="s">
        <v>184</v>
      </c>
      <c r="H253" s="133">
        <v>1</v>
      </c>
      <c r="I253" s="134"/>
      <c r="J253" s="135">
        <f t="shared" si="20"/>
        <v>0</v>
      </c>
      <c r="K253" s="136"/>
      <c r="L253" s="32"/>
      <c r="M253" s="137" t="s">
        <v>1</v>
      </c>
      <c r="N253" s="138" t="s">
        <v>42</v>
      </c>
      <c r="P253" s="139">
        <f t="shared" si="21"/>
        <v>0</v>
      </c>
      <c r="Q253" s="139">
        <v>4.0000000000000003E-5</v>
      </c>
      <c r="R253" s="139">
        <f t="shared" si="22"/>
        <v>4.0000000000000003E-5</v>
      </c>
      <c r="S253" s="139">
        <v>0</v>
      </c>
      <c r="T253" s="140">
        <f t="shared" si="23"/>
        <v>0</v>
      </c>
      <c r="AR253" s="141" t="s">
        <v>220</v>
      </c>
      <c r="AT253" s="141" t="s">
        <v>133</v>
      </c>
      <c r="AU253" s="141" t="s">
        <v>138</v>
      </c>
      <c r="AY253" s="17" t="s">
        <v>130</v>
      </c>
      <c r="BE253" s="142">
        <f t="shared" si="24"/>
        <v>0</v>
      </c>
      <c r="BF253" s="142">
        <f t="shared" si="25"/>
        <v>0</v>
      </c>
      <c r="BG253" s="142">
        <f t="shared" si="26"/>
        <v>0</v>
      </c>
      <c r="BH253" s="142">
        <f t="shared" si="27"/>
        <v>0</v>
      </c>
      <c r="BI253" s="142">
        <f t="shared" si="28"/>
        <v>0</v>
      </c>
      <c r="BJ253" s="17" t="s">
        <v>138</v>
      </c>
      <c r="BK253" s="142">
        <f t="shared" si="29"/>
        <v>0</v>
      </c>
      <c r="BL253" s="17" t="s">
        <v>220</v>
      </c>
      <c r="BM253" s="141" t="s">
        <v>421</v>
      </c>
    </row>
    <row r="254" spans="2:65" s="1" customFormat="1" ht="24.2" customHeight="1">
      <c r="B254" s="128"/>
      <c r="C254" s="171" t="s">
        <v>422</v>
      </c>
      <c r="D254" s="171" t="s">
        <v>187</v>
      </c>
      <c r="E254" s="172" t="s">
        <v>423</v>
      </c>
      <c r="F254" s="173" t="s">
        <v>424</v>
      </c>
      <c r="G254" s="174" t="s">
        <v>184</v>
      </c>
      <c r="H254" s="175">
        <v>1</v>
      </c>
      <c r="I254" s="176"/>
      <c r="J254" s="177">
        <f t="shared" si="20"/>
        <v>0</v>
      </c>
      <c r="K254" s="178"/>
      <c r="L254" s="179"/>
      <c r="M254" s="180" t="s">
        <v>1</v>
      </c>
      <c r="N254" s="181" t="s">
        <v>42</v>
      </c>
      <c r="P254" s="139">
        <f t="shared" si="21"/>
        <v>0</v>
      </c>
      <c r="Q254" s="139">
        <v>2.1900000000000001E-3</v>
      </c>
      <c r="R254" s="139">
        <f t="shared" si="22"/>
        <v>2.1900000000000001E-3</v>
      </c>
      <c r="S254" s="139">
        <v>0</v>
      </c>
      <c r="T254" s="140">
        <f t="shared" si="23"/>
        <v>0</v>
      </c>
      <c r="AR254" s="141" t="s">
        <v>251</v>
      </c>
      <c r="AT254" s="141" t="s">
        <v>187</v>
      </c>
      <c r="AU254" s="141" t="s">
        <v>138</v>
      </c>
      <c r="AY254" s="17" t="s">
        <v>130</v>
      </c>
      <c r="BE254" s="142">
        <f t="shared" si="24"/>
        <v>0</v>
      </c>
      <c r="BF254" s="142">
        <f t="shared" si="25"/>
        <v>0</v>
      </c>
      <c r="BG254" s="142">
        <f t="shared" si="26"/>
        <v>0</v>
      </c>
      <c r="BH254" s="142">
        <f t="shared" si="27"/>
        <v>0</v>
      </c>
      <c r="BI254" s="142">
        <f t="shared" si="28"/>
        <v>0</v>
      </c>
      <c r="BJ254" s="17" t="s">
        <v>138</v>
      </c>
      <c r="BK254" s="142">
        <f t="shared" si="29"/>
        <v>0</v>
      </c>
      <c r="BL254" s="17" t="s">
        <v>220</v>
      </c>
      <c r="BM254" s="141" t="s">
        <v>425</v>
      </c>
    </row>
    <row r="255" spans="2:65" s="1" customFormat="1" ht="24.2" customHeight="1">
      <c r="B255" s="128"/>
      <c r="C255" s="129" t="s">
        <v>426</v>
      </c>
      <c r="D255" s="129" t="s">
        <v>133</v>
      </c>
      <c r="E255" s="130" t="s">
        <v>427</v>
      </c>
      <c r="F255" s="131" t="s">
        <v>428</v>
      </c>
      <c r="G255" s="132" t="s">
        <v>184</v>
      </c>
      <c r="H255" s="133">
        <v>1</v>
      </c>
      <c r="I255" s="134"/>
      <c r="J255" s="135">
        <f t="shared" si="20"/>
        <v>0</v>
      </c>
      <c r="K255" s="136"/>
      <c r="L255" s="32"/>
      <c r="M255" s="137" t="s">
        <v>1</v>
      </c>
      <c r="N255" s="138" t="s">
        <v>42</v>
      </c>
      <c r="P255" s="139">
        <f t="shared" si="21"/>
        <v>0</v>
      </c>
      <c r="Q255" s="139">
        <v>1.3999999999999999E-4</v>
      </c>
      <c r="R255" s="139">
        <f t="shared" si="22"/>
        <v>1.3999999999999999E-4</v>
      </c>
      <c r="S255" s="139">
        <v>0</v>
      </c>
      <c r="T255" s="140">
        <f t="shared" si="23"/>
        <v>0</v>
      </c>
      <c r="AR255" s="141" t="s">
        <v>220</v>
      </c>
      <c r="AT255" s="141" t="s">
        <v>133</v>
      </c>
      <c r="AU255" s="141" t="s">
        <v>138</v>
      </c>
      <c r="AY255" s="17" t="s">
        <v>130</v>
      </c>
      <c r="BE255" s="142">
        <f t="shared" si="24"/>
        <v>0</v>
      </c>
      <c r="BF255" s="142">
        <f t="shared" si="25"/>
        <v>0</v>
      </c>
      <c r="BG255" s="142">
        <f t="shared" si="26"/>
        <v>0</v>
      </c>
      <c r="BH255" s="142">
        <f t="shared" si="27"/>
        <v>0</v>
      </c>
      <c r="BI255" s="142">
        <f t="shared" si="28"/>
        <v>0</v>
      </c>
      <c r="BJ255" s="17" t="s">
        <v>138</v>
      </c>
      <c r="BK255" s="142">
        <f t="shared" si="29"/>
        <v>0</v>
      </c>
      <c r="BL255" s="17" t="s">
        <v>220</v>
      </c>
      <c r="BM255" s="141" t="s">
        <v>429</v>
      </c>
    </row>
    <row r="256" spans="2:65" s="1" customFormat="1" ht="24.2" customHeight="1">
      <c r="B256" s="128"/>
      <c r="C256" s="171" t="s">
        <v>430</v>
      </c>
      <c r="D256" s="171" t="s">
        <v>187</v>
      </c>
      <c r="E256" s="172" t="s">
        <v>431</v>
      </c>
      <c r="F256" s="173" t="s">
        <v>432</v>
      </c>
      <c r="G256" s="174" t="s">
        <v>184</v>
      </c>
      <c r="H256" s="175">
        <v>1</v>
      </c>
      <c r="I256" s="176"/>
      <c r="J256" s="177">
        <f t="shared" si="20"/>
        <v>0</v>
      </c>
      <c r="K256" s="178"/>
      <c r="L256" s="179"/>
      <c r="M256" s="180" t="s">
        <v>1</v>
      </c>
      <c r="N256" s="181" t="s">
        <v>42</v>
      </c>
      <c r="P256" s="139">
        <f t="shared" si="21"/>
        <v>0</v>
      </c>
      <c r="Q256" s="139">
        <v>5.3800000000000002E-3</v>
      </c>
      <c r="R256" s="139">
        <f t="shared" si="22"/>
        <v>5.3800000000000002E-3</v>
      </c>
      <c r="S256" s="139">
        <v>0</v>
      </c>
      <c r="T256" s="140">
        <f t="shared" si="23"/>
        <v>0</v>
      </c>
      <c r="AR256" s="141" t="s">
        <v>251</v>
      </c>
      <c r="AT256" s="141" t="s">
        <v>187</v>
      </c>
      <c r="AU256" s="141" t="s">
        <v>138</v>
      </c>
      <c r="AY256" s="17" t="s">
        <v>130</v>
      </c>
      <c r="BE256" s="142">
        <f t="shared" si="24"/>
        <v>0</v>
      </c>
      <c r="BF256" s="142">
        <f t="shared" si="25"/>
        <v>0</v>
      </c>
      <c r="BG256" s="142">
        <f t="shared" si="26"/>
        <v>0</v>
      </c>
      <c r="BH256" s="142">
        <f t="shared" si="27"/>
        <v>0</v>
      </c>
      <c r="BI256" s="142">
        <f t="shared" si="28"/>
        <v>0</v>
      </c>
      <c r="BJ256" s="17" t="s">
        <v>138</v>
      </c>
      <c r="BK256" s="142">
        <f t="shared" si="29"/>
        <v>0</v>
      </c>
      <c r="BL256" s="17" t="s">
        <v>220</v>
      </c>
      <c r="BM256" s="141" t="s">
        <v>433</v>
      </c>
    </row>
    <row r="257" spans="2:65" s="1" customFormat="1" ht="24.2" customHeight="1">
      <c r="B257" s="128"/>
      <c r="C257" s="129" t="s">
        <v>434</v>
      </c>
      <c r="D257" s="129" t="s">
        <v>133</v>
      </c>
      <c r="E257" s="130" t="s">
        <v>435</v>
      </c>
      <c r="F257" s="131" t="s">
        <v>436</v>
      </c>
      <c r="G257" s="132" t="s">
        <v>184</v>
      </c>
      <c r="H257" s="133">
        <v>1</v>
      </c>
      <c r="I257" s="134"/>
      <c r="J257" s="135">
        <f t="shared" si="20"/>
        <v>0</v>
      </c>
      <c r="K257" s="136"/>
      <c r="L257" s="32"/>
      <c r="M257" s="137" t="s">
        <v>1</v>
      </c>
      <c r="N257" s="138" t="s">
        <v>42</v>
      </c>
      <c r="P257" s="139">
        <f t="shared" si="21"/>
        <v>0</v>
      </c>
      <c r="Q257" s="139">
        <v>2.7E-4</v>
      </c>
      <c r="R257" s="139">
        <f t="shared" si="22"/>
        <v>2.7E-4</v>
      </c>
      <c r="S257" s="139">
        <v>0</v>
      </c>
      <c r="T257" s="140">
        <f t="shared" si="23"/>
        <v>0</v>
      </c>
      <c r="AR257" s="141" t="s">
        <v>220</v>
      </c>
      <c r="AT257" s="141" t="s">
        <v>133</v>
      </c>
      <c r="AU257" s="141" t="s">
        <v>138</v>
      </c>
      <c r="AY257" s="17" t="s">
        <v>130</v>
      </c>
      <c r="BE257" s="142">
        <f t="shared" si="24"/>
        <v>0</v>
      </c>
      <c r="BF257" s="142">
        <f t="shared" si="25"/>
        <v>0</v>
      </c>
      <c r="BG257" s="142">
        <f t="shared" si="26"/>
        <v>0</v>
      </c>
      <c r="BH257" s="142">
        <f t="shared" si="27"/>
        <v>0</v>
      </c>
      <c r="BI257" s="142">
        <f t="shared" si="28"/>
        <v>0</v>
      </c>
      <c r="BJ257" s="17" t="s">
        <v>138</v>
      </c>
      <c r="BK257" s="142">
        <f t="shared" si="29"/>
        <v>0</v>
      </c>
      <c r="BL257" s="17" t="s">
        <v>220</v>
      </c>
      <c r="BM257" s="141" t="s">
        <v>437</v>
      </c>
    </row>
    <row r="258" spans="2:65" s="1" customFormat="1" ht="33" customHeight="1">
      <c r="B258" s="128"/>
      <c r="C258" s="129" t="s">
        <v>438</v>
      </c>
      <c r="D258" s="129" t="s">
        <v>133</v>
      </c>
      <c r="E258" s="130" t="s">
        <v>439</v>
      </c>
      <c r="F258" s="131" t="s">
        <v>440</v>
      </c>
      <c r="G258" s="132" t="s">
        <v>280</v>
      </c>
      <c r="H258" s="133"/>
      <c r="I258" s="134"/>
      <c r="J258" s="135">
        <f t="shared" si="20"/>
        <v>0</v>
      </c>
      <c r="K258" s="136"/>
      <c r="L258" s="32"/>
      <c r="M258" s="137" t="s">
        <v>1</v>
      </c>
      <c r="N258" s="138" t="s">
        <v>42</v>
      </c>
      <c r="P258" s="139">
        <f t="shared" si="21"/>
        <v>0</v>
      </c>
      <c r="Q258" s="139">
        <v>0</v>
      </c>
      <c r="R258" s="139">
        <f t="shared" si="22"/>
        <v>0</v>
      </c>
      <c r="S258" s="139">
        <v>0</v>
      </c>
      <c r="T258" s="140">
        <f t="shared" si="23"/>
        <v>0</v>
      </c>
      <c r="AR258" s="141" t="s">
        <v>220</v>
      </c>
      <c r="AT258" s="141" t="s">
        <v>133</v>
      </c>
      <c r="AU258" s="141" t="s">
        <v>138</v>
      </c>
      <c r="AY258" s="17" t="s">
        <v>130</v>
      </c>
      <c r="BE258" s="142">
        <f t="shared" si="24"/>
        <v>0</v>
      </c>
      <c r="BF258" s="142">
        <f t="shared" si="25"/>
        <v>0</v>
      </c>
      <c r="BG258" s="142">
        <f t="shared" si="26"/>
        <v>0</v>
      </c>
      <c r="BH258" s="142">
        <f t="shared" si="27"/>
        <v>0</v>
      </c>
      <c r="BI258" s="142">
        <f t="shared" si="28"/>
        <v>0</v>
      </c>
      <c r="BJ258" s="17" t="s">
        <v>138</v>
      </c>
      <c r="BK258" s="142">
        <f t="shared" si="29"/>
        <v>0</v>
      </c>
      <c r="BL258" s="17" t="s">
        <v>220</v>
      </c>
      <c r="BM258" s="141" t="s">
        <v>441</v>
      </c>
    </row>
    <row r="259" spans="2:65" s="1" customFormat="1" ht="24.2" customHeight="1">
      <c r="B259" s="128"/>
      <c r="C259" s="129" t="s">
        <v>442</v>
      </c>
      <c r="D259" s="129" t="s">
        <v>133</v>
      </c>
      <c r="E259" s="130" t="s">
        <v>443</v>
      </c>
      <c r="F259" s="131" t="s">
        <v>444</v>
      </c>
      <c r="G259" s="132" t="s">
        <v>280</v>
      </c>
      <c r="H259" s="133"/>
      <c r="I259" s="134"/>
      <c r="J259" s="135">
        <f t="shared" si="20"/>
        <v>0</v>
      </c>
      <c r="K259" s="136"/>
      <c r="L259" s="32"/>
      <c r="M259" s="137" t="s">
        <v>1</v>
      </c>
      <c r="N259" s="138" t="s">
        <v>42</v>
      </c>
      <c r="P259" s="139">
        <f t="shared" si="21"/>
        <v>0</v>
      </c>
      <c r="Q259" s="139">
        <v>0</v>
      </c>
      <c r="R259" s="139">
        <f t="shared" si="22"/>
        <v>0</v>
      </c>
      <c r="S259" s="139">
        <v>0</v>
      </c>
      <c r="T259" s="140">
        <f t="shared" si="23"/>
        <v>0</v>
      </c>
      <c r="AR259" s="141" t="s">
        <v>220</v>
      </c>
      <c r="AT259" s="141" t="s">
        <v>133</v>
      </c>
      <c r="AU259" s="141" t="s">
        <v>138</v>
      </c>
      <c r="AY259" s="17" t="s">
        <v>130</v>
      </c>
      <c r="BE259" s="142">
        <f t="shared" si="24"/>
        <v>0</v>
      </c>
      <c r="BF259" s="142">
        <f t="shared" si="25"/>
        <v>0</v>
      </c>
      <c r="BG259" s="142">
        <f t="shared" si="26"/>
        <v>0</v>
      </c>
      <c r="BH259" s="142">
        <f t="shared" si="27"/>
        <v>0</v>
      </c>
      <c r="BI259" s="142">
        <f t="shared" si="28"/>
        <v>0</v>
      </c>
      <c r="BJ259" s="17" t="s">
        <v>138</v>
      </c>
      <c r="BK259" s="142">
        <f t="shared" si="29"/>
        <v>0</v>
      </c>
      <c r="BL259" s="17" t="s">
        <v>220</v>
      </c>
      <c r="BM259" s="141" t="s">
        <v>445</v>
      </c>
    </row>
    <row r="260" spans="2:65" s="11" customFormat="1" ht="22.9" customHeight="1">
      <c r="B260" s="116"/>
      <c r="D260" s="117" t="s">
        <v>75</v>
      </c>
      <c r="E260" s="126" t="s">
        <v>446</v>
      </c>
      <c r="F260" s="126" t="s">
        <v>447</v>
      </c>
      <c r="I260" s="119"/>
      <c r="J260" s="127">
        <f>BK260</f>
        <v>0</v>
      </c>
      <c r="L260" s="116"/>
      <c r="M260" s="121"/>
      <c r="P260" s="122">
        <f>SUM(P261:P263)</f>
        <v>0</v>
      </c>
      <c r="R260" s="122">
        <f>SUM(R261:R263)</f>
        <v>9.1999999999999998E-3</v>
      </c>
      <c r="T260" s="123">
        <f>SUM(T261:T263)</f>
        <v>0</v>
      </c>
      <c r="AR260" s="117" t="s">
        <v>138</v>
      </c>
      <c r="AT260" s="124" t="s">
        <v>75</v>
      </c>
      <c r="AU260" s="124" t="s">
        <v>81</v>
      </c>
      <c r="AY260" s="117" t="s">
        <v>130</v>
      </c>
      <c r="BK260" s="125">
        <f>SUM(BK261:BK263)</f>
        <v>0</v>
      </c>
    </row>
    <row r="261" spans="2:65" s="1" customFormat="1" ht="24">
      <c r="B261" s="128"/>
      <c r="C261" s="129" t="s">
        <v>448</v>
      </c>
      <c r="D261" s="129" t="s">
        <v>133</v>
      </c>
      <c r="E261" s="130" t="s">
        <v>850</v>
      </c>
      <c r="F261" s="131" t="s">
        <v>851</v>
      </c>
      <c r="G261" s="132" t="s">
        <v>354</v>
      </c>
      <c r="H261" s="133">
        <v>1</v>
      </c>
      <c r="I261" s="134"/>
      <c r="J261" s="135">
        <f>ROUND(I261*H261,2)</f>
        <v>0</v>
      </c>
      <c r="K261" s="136"/>
      <c r="L261" s="32"/>
      <c r="M261" s="137" t="s">
        <v>1</v>
      </c>
      <c r="N261" s="138" t="s">
        <v>42</v>
      </c>
      <c r="P261" s="139">
        <f>O261*H261</f>
        <v>0</v>
      </c>
      <c r="Q261" s="139">
        <v>9.1999999999999998E-3</v>
      </c>
      <c r="R261" s="139">
        <f>Q261*H261</f>
        <v>9.1999999999999998E-3</v>
      </c>
      <c r="S261" s="139">
        <v>0</v>
      </c>
      <c r="T261" s="140">
        <f>S261*H261</f>
        <v>0</v>
      </c>
      <c r="AR261" s="141" t="s">
        <v>220</v>
      </c>
      <c r="AT261" s="141" t="s">
        <v>133</v>
      </c>
      <c r="AU261" s="141" t="s">
        <v>138</v>
      </c>
      <c r="AY261" s="17" t="s">
        <v>130</v>
      </c>
      <c r="BE261" s="142">
        <f>IF(N261="základní",J261,0)</f>
        <v>0</v>
      </c>
      <c r="BF261" s="142">
        <f>IF(N261="snížená",J261,0)</f>
        <v>0</v>
      </c>
      <c r="BG261" s="142">
        <f>IF(N261="zákl. přenesená",J261,0)</f>
        <v>0</v>
      </c>
      <c r="BH261" s="142">
        <f>IF(N261="sníž. přenesená",J261,0)</f>
        <v>0</v>
      </c>
      <c r="BI261" s="142">
        <f>IF(N261="nulová",J261,0)</f>
        <v>0</v>
      </c>
      <c r="BJ261" s="17" t="s">
        <v>138</v>
      </c>
      <c r="BK261" s="142">
        <f>ROUND(I261*H261,2)</f>
        <v>0</v>
      </c>
      <c r="BL261" s="17" t="s">
        <v>220</v>
      </c>
      <c r="BM261" s="141" t="s">
        <v>449</v>
      </c>
    </row>
    <row r="262" spans="2:65" s="1" customFormat="1" ht="33" customHeight="1">
      <c r="B262" s="128"/>
      <c r="C262" s="129" t="s">
        <v>450</v>
      </c>
      <c r="D262" s="129" t="s">
        <v>133</v>
      </c>
      <c r="E262" s="130" t="s">
        <v>451</v>
      </c>
      <c r="F262" s="131" t="s">
        <v>452</v>
      </c>
      <c r="G262" s="132" t="s">
        <v>280</v>
      </c>
      <c r="H262" s="133"/>
      <c r="I262" s="134"/>
      <c r="J262" s="135">
        <f>ROUND(I262*H262,2)</f>
        <v>0</v>
      </c>
      <c r="K262" s="136"/>
      <c r="L262" s="32"/>
      <c r="M262" s="137" t="s">
        <v>1</v>
      </c>
      <c r="N262" s="138" t="s">
        <v>42</v>
      </c>
      <c r="P262" s="139">
        <f>O262*H262</f>
        <v>0</v>
      </c>
      <c r="Q262" s="139">
        <v>0</v>
      </c>
      <c r="R262" s="139">
        <f>Q262*H262</f>
        <v>0</v>
      </c>
      <c r="S262" s="139">
        <v>0</v>
      </c>
      <c r="T262" s="140">
        <f>S262*H262</f>
        <v>0</v>
      </c>
      <c r="AR262" s="141" t="s">
        <v>220</v>
      </c>
      <c r="AT262" s="141" t="s">
        <v>133</v>
      </c>
      <c r="AU262" s="141" t="s">
        <v>138</v>
      </c>
      <c r="AY262" s="17" t="s">
        <v>130</v>
      </c>
      <c r="BE262" s="142">
        <f>IF(N262="základní",J262,0)</f>
        <v>0</v>
      </c>
      <c r="BF262" s="142">
        <f>IF(N262="snížená",J262,0)</f>
        <v>0</v>
      </c>
      <c r="BG262" s="142">
        <f>IF(N262="zákl. přenesená",J262,0)</f>
        <v>0</v>
      </c>
      <c r="BH262" s="142">
        <f>IF(N262="sníž. přenesená",J262,0)</f>
        <v>0</v>
      </c>
      <c r="BI262" s="142">
        <f>IF(N262="nulová",J262,0)</f>
        <v>0</v>
      </c>
      <c r="BJ262" s="17" t="s">
        <v>138</v>
      </c>
      <c r="BK262" s="142">
        <f>ROUND(I262*H262,2)</f>
        <v>0</v>
      </c>
      <c r="BL262" s="17" t="s">
        <v>220</v>
      </c>
      <c r="BM262" s="141" t="s">
        <v>453</v>
      </c>
    </row>
    <row r="263" spans="2:65" s="1" customFormat="1" ht="24.2" customHeight="1">
      <c r="B263" s="128"/>
      <c r="C263" s="129" t="s">
        <v>454</v>
      </c>
      <c r="D263" s="129" t="s">
        <v>133</v>
      </c>
      <c r="E263" s="130" t="s">
        <v>455</v>
      </c>
      <c r="F263" s="131" t="s">
        <v>456</v>
      </c>
      <c r="G263" s="132" t="s">
        <v>280</v>
      </c>
      <c r="H263" s="133"/>
      <c r="I263" s="134"/>
      <c r="J263" s="135">
        <f>ROUND(I263*H263,2)</f>
        <v>0</v>
      </c>
      <c r="K263" s="136"/>
      <c r="L263" s="32"/>
      <c r="M263" s="137" t="s">
        <v>1</v>
      </c>
      <c r="N263" s="138" t="s">
        <v>42</v>
      </c>
      <c r="P263" s="139">
        <f>O263*H263</f>
        <v>0</v>
      </c>
      <c r="Q263" s="139">
        <v>0</v>
      </c>
      <c r="R263" s="139">
        <f>Q263*H263</f>
        <v>0</v>
      </c>
      <c r="S263" s="139">
        <v>0</v>
      </c>
      <c r="T263" s="140">
        <f>S263*H263</f>
        <v>0</v>
      </c>
      <c r="AR263" s="141" t="s">
        <v>220</v>
      </c>
      <c r="AT263" s="141" t="s">
        <v>133</v>
      </c>
      <c r="AU263" s="141" t="s">
        <v>138</v>
      </c>
      <c r="AY263" s="17" t="s">
        <v>130</v>
      </c>
      <c r="BE263" s="142">
        <f>IF(N263="základní",J263,0)</f>
        <v>0</v>
      </c>
      <c r="BF263" s="142">
        <f>IF(N263="snížená",J263,0)</f>
        <v>0</v>
      </c>
      <c r="BG263" s="142">
        <f>IF(N263="zákl. přenesená",J263,0)</f>
        <v>0</v>
      </c>
      <c r="BH263" s="142">
        <f>IF(N263="sníž. přenesená",J263,0)</f>
        <v>0</v>
      </c>
      <c r="BI263" s="142">
        <f>IF(N263="nulová",J263,0)</f>
        <v>0</v>
      </c>
      <c r="BJ263" s="17" t="s">
        <v>138</v>
      </c>
      <c r="BK263" s="142">
        <f>ROUND(I263*H263,2)</f>
        <v>0</v>
      </c>
      <c r="BL263" s="17" t="s">
        <v>220</v>
      </c>
      <c r="BM263" s="141" t="s">
        <v>457</v>
      </c>
    </row>
    <row r="264" spans="2:65" s="11" customFormat="1" ht="22.9" customHeight="1">
      <c r="B264" s="116"/>
      <c r="D264" s="117" t="s">
        <v>75</v>
      </c>
      <c r="E264" s="126" t="s">
        <v>458</v>
      </c>
      <c r="F264" s="126" t="s">
        <v>459</v>
      </c>
      <c r="I264" s="119"/>
      <c r="J264" s="127">
        <f>BK264</f>
        <v>0</v>
      </c>
      <c r="L264" s="116"/>
      <c r="M264" s="121"/>
      <c r="P264" s="122">
        <f>P265</f>
        <v>0</v>
      </c>
      <c r="R264" s="122">
        <f>R265</f>
        <v>4.6800000000000001E-3</v>
      </c>
      <c r="T264" s="123">
        <f>T265</f>
        <v>0</v>
      </c>
      <c r="AR264" s="117" t="s">
        <v>138</v>
      </c>
      <c r="AT264" s="124" t="s">
        <v>75</v>
      </c>
      <c r="AU264" s="124" t="s">
        <v>81</v>
      </c>
      <c r="AY264" s="117" t="s">
        <v>130</v>
      </c>
      <c r="BK264" s="125">
        <f>BK265</f>
        <v>0</v>
      </c>
    </row>
    <row r="265" spans="2:65" s="1" customFormat="1" ht="16.5" customHeight="1">
      <c r="B265" s="128"/>
      <c r="C265" s="129" t="s">
        <v>460</v>
      </c>
      <c r="D265" s="129" t="s">
        <v>133</v>
      </c>
      <c r="E265" s="130" t="s">
        <v>461</v>
      </c>
      <c r="F265" s="131" t="s">
        <v>462</v>
      </c>
      <c r="G265" s="132" t="s">
        <v>184</v>
      </c>
      <c r="H265" s="133">
        <v>12</v>
      </c>
      <c r="I265" s="134"/>
      <c r="J265" s="135">
        <f>ROUND(I265*H265,2)</f>
        <v>0</v>
      </c>
      <c r="K265" s="136"/>
      <c r="L265" s="32"/>
      <c r="M265" s="137" t="s">
        <v>1</v>
      </c>
      <c r="N265" s="138" t="s">
        <v>42</v>
      </c>
      <c r="P265" s="139">
        <f>O265*H265</f>
        <v>0</v>
      </c>
      <c r="Q265" s="139">
        <v>3.8999999999999999E-4</v>
      </c>
      <c r="R265" s="139">
        <f>Q265*H265</f>
        <v>4.6800000000000001E-3</v>
      </c>
      <c r="S265" s="139">
        <v>0</v>
      </c>
      <c r="T265" s="140">
        <f>S265*H265</f>
        <v>0</v>
      </c>
      <c r="AR265" s="141" t="s">
        <v>220</v>
      </c>
      <c r="AT265" s="141" t="s">
        <v>133</v>
      </c>
      <c r="AU265" s="141" t="s">
        <v>138</v>
      </c>
      <c r="AY265" s="17" t="s">
        <v>130</v>
      </c>
      <c r="BE265" s="142">
        <f>IF(N265="základní",J265,0)</f>
        <v>0</v>
      </c>
      <c r="BF265" s="142">
        <f>IF(N265="snížená",J265,0)</f>
        <v>0</v>
      </c>
      <c r="BG265" s="142">
        <f>IF(N265="zákl. přenesená",J265,0)</f>
        <v>0</v>
      </c>
      <c r="BH265" s="142">
        <f>IF(N265="sníž. přenesená",J265,0)</f>
        <v>0</v>
      </c>
      <c r="BI265" s="142">
        <f>IF(N265="nulová",J265,0)</f>
        <v>0</v>
      </c>
      <c r="BJ265" s="17" t="s">
        <v>138</v>
      </c>
      <c r="BK265" s="142">
        <f>ROUND(I265*H265,2)</f>
        <v>0</v>
      </c>
      <c r="BL265" s="17" t="s">
        <v>220</v>
      </c>
      <c r="BM265" s="141" t="s">
        <v>463</v>
      </c>
    </row>
    <row r="266" spans="2:65" s="11" customFormat="1" ht="22.9" customHeight="1">
      <c r="B266" s="116"/>
      <c r="D266" s="117" t="s">
        <v>75</v>
      </c>
      <c r="E266" s="126" t="s">
        <v>464</v>
      </c>
      <c r="F266" s="126" t="s">
        <v>824</v>
      </c>
      <c r="I266" s="119"/>
      <c r="J266" s="127">
        <f>BK266</f>
        <v>0</v>
      </c>
      <c r="L266" s="116"/>
      <c r="M266" s="121"/>
      <c r="P266" s="122">
        <f>P267</f>
        <v>0</v>
      </c>
      <c r="R266" s="122">
        <f>R267</f>
        <v>0</v>
      </c>
      <c r="T266" s="123">
        <f>T267</f>
        <v>1E-3</v>
      </c>
      <c r="AR266" s="117" t="s">
        <v>138</v>
      </c>
      <c r="AT266" s="124" t="s">
        <v>75</v>
      </c>
      <c r="AU266" s="124" t="s">
        <v>81</v>
      </c>
      <c r="AY266" s="117" t="s">
        <v>130</v>
      </c>
      <c r="BK266" s="125">
        <f>BK267</f>
        <v>0</v>
      </c>
    </row>
    <row r="267" spans="2:65" s="1" customFormat="1" ht="44.25" customHeight="1">
      <c r="B267" s="128"/>
      <c r="C267" s="129" t="s">
        <v>465</v>
      </c>
      <c r="D267" s="129" t="s">
        <v>133</v>
      </c>
      <c r="E267" s="130" t="s">
        <v>836</v>
      </c>
      <c r="F267" s="131" t="s">
        <v>825</v>
      </c>
      <c r="G267" s="132" t="s">
        <v>354</v>
      </c>
      <c r="H267" s="133">
        <v>1</v>
      </c>
      <c r="I267" s="134"/>
      <c r="J267" s="135">
        <f>ROUND(I267*H267,2)</f>
        <v>0</v>
      </c>
      <c r="K267" s="136"/>
      <c r="L267" s="32"/>
      <c r="M267" s="137" t="s">
        <v>1</v>
      </c>
      <c r="N267" s="138" t="s">
        <v>42</v>
      </c>
      <c r="P267" s="139">
        <f>O267*H267</f>
        <v>0</v>
      </c>
      <c r="Q267" s="139">
        <v>0</v>
      </c>
      <c r="R267" s="139">
        <f>Q267*H267</f>
        <v>0</v>
      </c>
      <c r="S267" s="139">
        <v>1E-3</v>
      </c>
      <c r="T267" s="140">
        <f>S267*H267</f>
        <v>1E-3</v>
      </c>
      <c r="AR267" s="141" t="s">
        <v>220</v>
      </c>
      <c r="AT267" s="141" t="s">
        <v>133</v>
      </c>
      <c r="AU267" s="141" t="s">
        <v>138</v>
      </c>
      <c r="AY267" s="17" t="s">
        <v>130</v>
      </c>
      <c r="BE267" s="142">
        <f>IF(N267="základní",J267,0)</f>
        <v>0</v>
      </c>
      <c r="BF267" s="142">
        <f>IF(N267="snížená",J267,0)</f>
        <v>0</v>
      </c>
      <c r="BG267" s="142">
        <f>IF(N267="zákl. přenesená",J267,0)</f>
        <v>0</v>
      </c>
      <c r="BH267" s="142">
        <f>IF(N267="sníž. přenesená",J267,0)</f>
        <v>0</v>
      </c>
      <c r="BI267" s="142">
        <f>IF(N267="nulová",J267,0)</f>
        <v>0</v>
      </c>
      <c r="BJ267" s="17" t="s">
        <v>138</v>
      </c>
      <c r="BK267" s="142">
        <f>ROUND(I267*H267,2)</f>
        <v>0</v>
      </c>
      <c r="BL267" s="17" t="s">
        <v>220</v>
      </c>
      <c r="BM267" s="141" t="s">
        <v>466</v>
      </c>
    </row>
    <row r="268" spans="2:65" s="11" customFormat="1" ht="22.9" customHeight="1">
      <c r="B268" s="116"/>
      <c r="D268" s="117" t="s">
        <v>75</v>
      </c>
      <c r="E268" s="126" t="s">
        <v>467</v>
      </c>
      <c r="F268" s="126" t="s">
        <v>468</v>
      </c>
      <c r="I268" s="119"/>
      <c r="J268" s="127">
        <f>BK268</f>
        <v>0</v>
      </c>
      <c r="L268" s="116"/>
      <c r="M268" s="121"/>
      <c r="P268" s="122">
        <f>SUM(P269:P274)</f>
        <v>0</v>
      </c>
      <c r="R268" s="122">
        <f>SUM(R269:R274)</f>
        <v>1E-3</v>
      </c>
      <c r="T268" s="123">
        <f>SUM(T269:T274)</f>
        <v>0</v>
      </c>
      <c r="AR268" s="117" t="s">
        <v>138</v>
      </c>
      <c r="AT268" s="124" t="s">
        <v>75</v>
      </c>
      <c r="AU268" s="124" t="s">
        <v>81</v>
      </c>
      <c r="AY268" s="117" t="s">
        <v>130</v>
      </c>
      <c r="BK268" s="125">
        <f>SUM(BK269:BK274)</f>
        <v>0</v>
      </c>
    </row>
    <row r="269" spans="2:65" s="1" customFormat="1" ht="24.2" customHeight="1">
      <c r="B269" s="128"/>
      <c r="C269" s="129" t="s">
        <v>469</v>
      </c>
      <c r="D269" s="129" t="s">
        <v>133</v>
      </c>
      <c r="E269" s="130" t="s">
        <v>470</v>
      </c>
      <c r="F269" s="131" t="s">
        <v>471</v>
      </c>
      <c r="G269" s="132" t="s">
        <v>184</v>
      </c>
      <c r="H269" s="133">
        <v>1</v>
      </c>
      <c r="I269" s="134"/>
      <c r="J269" s="135">
        <f t="shared" ref="J269:J274" si="30">ROUND(I269*H269,2)</f>
        <v>0</v>
      </c>
      <c r="K269" s="136"/>
      <c r="L269" s="32"/>
      <c r="M269" s="137" t="s">
        <v>1</v>
      </c>
      <c r="N269" s="138" t="s">
        <v>42</v>
      </c>
      <c r="P269" s="139">
        <f t="shared" ref="P269:P274" si="31">O269*H269</f>
        <v>0</v>
      </c>
      <c r="Q269" s="139">
        <v>0</v>
      </c>
      <c r="R269" s="139">
        <f t="shared" ref="R269:R274" si="32">Q269*H269</f>
        <v>0</v>
      </c>
      <c r="S269" s="139">
        <v>0</v>
      </c>
      <c r="T269" s="140">
        <f t="shared" ref="T269:T274" si="33">S269*H269</f>
        <v>0</v>
      </c>
      <c r="AR269" s="141" t="s">
        <v>220</v>
      </c>
      <c r="AT269" s="141" t="s">
        <v>133</v>
      </c>
      <c r="AU269" s="141" t="s">
        <v>138</v>
      </c>
      <c r="AY269" s="17" t="s">
        <v>130</v>
      </c>
      <c r="BE269" s="142">
        <f t="shared" ref="BE269:BE274" si="34">IF(N269="základní",J269,0)</f>
        <v>0</v>
      </c>
      <c r="BF269" s="142">
        <f t="shared" ref="BF269:BF274" si="35">IF(N269="snížená",J269,0)</f>
        <v>0</v>
      </c>
      <c r="BG269" s="142">
        <f t="shared" ref="BG269:BG274" si="36">IF(N269="zákl. přenesená",J269,0)</f>
        <v>0</v>
      </c>
      <c r="BH269" s="142">
        <f t="shared" ref="BH269:BH274" si="37">IF(N269="sníž. přenesená",J269,0)</f>
        <v>0</v>
      </c>
      <c r="BI269" s="142">
        <f t="shared" ref="BI269:BI274" si="38">IF(N269="nulová",J269,0)</f>
        <v>0</v>
      </c>
      <c r="BJ269" s="17" t="s">
        <v>138</v>
      </c>
      <c r="BK269" s="142">
        <f t="shared" ref="BK269:BK274" si="39">ROUND(I269*H269,2)</f>
        <v>0</v>
      </c>
      <c r="BL269" s="17" t="s">
        <v>220</v>
      </c>
      <c r="BM269" s="141" t="s">
        <v>472</v>
      </c>
    </row>
    <row r="270" spans="2:65" s="1" customFormat="1" ht="24.2" customHeight="1">
      <c r="B270" s="128"/>
      <c r="C270" s="171" t="s">
        <v>473</v>
      </c>
      <c r="D270" s="171" t="s">
        <v>187</v>
      </c>
      <c r="E270" s="172" t="s">
        <v>474</v>
      </c>
      <c r="F270" s="173" t="s">
        <v>475</v>
      </c>
      <c r="G270" s="174" t="s">
        <v>184</v>
      </c>
      <c r="H270" s="175">
        <v>1</v>
      </c>
      <c r="I270" s="176"/>
      <c r="J270" s="177">
        <f t="shared" si="30"/>
        <v>0</v>
      </c>
      <c r="K270" s="178"/>
      <c r="L270" s="179"/>
      <c r="M270" s="180" t="s">
        <v>1</v>
      </c>
      <c r="N270" s="181" t="s">
        <v>42</v>
      </c>
      <c r="P270" s="139">
        <f t="shared" si="31"/>
        <v>0</v>
      </c>
      <c r="Q270" s="139">
        <v>1E-3</v>
      </c>
      <c r="R270" s="139">
        <f t="shared" si="32"/>
        <v>1E-3</v>
      </c>
      <c r="S270" s="139">
        <v>0</v>
      </c>
      <c r="T270" s="140">
        <f t="shared" si="33"/>
        <v>0</v>
      </c>
      <c r="AR270" s="141" t="s">
        <v>251</v>
      </c>
      <c r="AT270" s="141" t="s">
        <v>187</v>
      </c>
      <c r="AU270" s="141" t="s">
        <v>138</v>
      </c>
      <c r="AY270" s="17" t="s">
        <v>130</v>
      </c>
      <c r="BE270" s="142">
        <f t="shared" si="34"/>
        <v>0</v>
      </c>
      <c r="BF270" s="142">
        <f t="shared" si="35"/>
        <v>0</v>
      </c>
      <c r="BG270" s="142">
        <f t="shared" si="36"/>
        <v>0</v>
      </c>
      <c r="BH270" s="142">
        <f t="shared" si="37"/>
        <v>0</v>
      </c>
      <c r="BI270" s="142">
        <f t="shared" si="38"/>
        <v>0</v>
      </c>
      <c r="BJ270" s="17" t="s">
        <v>138</v>
      </c>
      <c r="BK270" s="142">
        <f t="shared" si="39"/>
        <v>0</v>
      </c>
      <c r="BL270" s="17" t="s">
        <v>220</v>
      </c>
      <c r="BM270" s="141" t="s">
        <v>476</v>
      </c>
    </row>
    <row r="271" spans="2:65" s="1" customFormat="1" ht="24.2" customHeight="1">
      <c r="B271" s="128"/>
      <c r="C271" s="129" t="s">
        <v>477</v>
      </c>
      <c r="D271" s="129" t="s">
        <v>133</v>
      </c>
      <c r="E271" s="130" t="s">
        <v>478</v>
      </c>
      <c r="F271" s="131" t="s">
        <v>479</v>
      </c>
      <c r="G271" s="132" t="s">
        <v>184</v>
      </c>
      <c r="H271" s="133">
        <v>1</v>
      </c>
      <c r="I271" s="134"/>
      <c r="J271" s="135">
        <f t="shared" si="30"/>
        <v>0</v>
      </c>
      <c r="K271" s="136"/>
      <c r="L271" s="32"/>
      <c r="M271" s="137" t="s">
        <v>1</v>
      </c>
      <c r="N271" s="138" t="s">
        <v>42</v>
      </c>
      <c r="P271" s="139">
        <f t="shared" si="31"/>
        <v>0</v>
      </c>
      <c r="Q271" s="139">
        <v>0</v>
      </c>
      <c r="R271" s="139">
        <f t="shared" si="32"/>
        <v>0</v>
      </c>
      <c r="S271" s="139">
        <v>0</v>
      </c>
      <c r="T271" s="140">
        <f t="shared" si="33"/>
        <v>0</v>
      </c>
      <c r="AR271" s="141" t="s">
        <v>220</v>
      </c>
      <c r="AT271" s="141" t="s">
        <v>133</v>
      </c>
      <c r="AU271" s="141" t="s">
        <v>138</v>
      </c>
      <c r="AY271" s="17" t="s">
        <v>130</v>
      </c>
      <c r="BE271" s="142">
        <f t="shared" si="34"/>
        <v>0</v>
      </c>
      <c r="BF271" s="142">
        <f t="shared" si="35"/>
        <v>0</v>
      </c>
      <c r="BG271" s="142">
        <f t="shared" si="36"/>
        <v>0</v>
      </c>
      <c r="BH271" s="142">
        <f t="shared" si="37"/>
        <v>0</v>
      </c>
      <c r="BI271" s="142">
        <f t="shared" si="38"/>
        <v>0</v>
      </c>
      <c r="BJ271" s="17" t="s">
        <v>138</v>
      </c>
      <c r="BK271" s="142">
        <f t="shared" si="39"/>
        <v>0</v>
      </c>
      <c r="BL271" s="17" t="s">
        <v>220</v>
      </c>
      <c r="BM271" s="141" t="s">
        <v>480</v>
      </c>
    </row>
    <row r="272" spans="2:65" s="1" customFormat="1" ht="16.5" customHeight="1">
      <c r="B272" s="128"/>
      <c r="C272" s="171" t="s">
        <v>481</v>
      </c>
      <c r="D272" s="171" t="s">
        <v>187</v>
      </c>
      <c r="E272" s="172" t="s">
        <v>837</v>
      </c>
      <c r="F272" s="173" t="s">
        <v>838</v>
      </c>
      <c r="G272" s="174" t="s">
        <v>184</v>
      </c>
      <c r="H272" s="175">
        <v>1</v>
      </c>
      <c r="I272" s="176"/>
      <c r="J272" s="177">
        <f t="shared" si="30"/>
        <v>0</v>
      </c>
      <c r="K272" s="178"/>
      <c r="L272" s="179"/>
      <c r="M272" s="180" t="s">
        <v>1</v>
      </c>
      <c r="N272" s="181" t="s">
        <v>42</v>
      </c>
      <c r="P272" s="139">
        <f t="shared" si="31"/>
        <v>0</v>
      </c>
      <c r="Q272" s="139">
        <v>0</v>
      </c>
      <c r="R272" s="139">
        <f t="shared" si="32"/>
        <v>0</v>
      </c>
      <c r="S272" s="139">
        <v>0</v>
      </c>
      <c r="T272" s="140">
        <f t="shared" si="33"/>
        <v>0</v>
      </c>
      <c r="AR272" s="141" t="s">
        <v>251</v>
      </c>
      <c r="AT272" s="141" t="s">
        <v>187</v>
      </c>
      <c r="AU272" s="141" t="s">
        <v>138</v>
      </c>
      <c r="AY272" s="17" t="s">
        <v>130</v>
      </c>
      <c r="BE272" s="142">
        <f t="shared" si="34"/>
        <v>0</v>
      </c>
      <c r="BF272" s="142">
        <f t="shared" si="35"/>
        <v>0</v>
      </c>
      <c r="BG272" s="142">
        <f t="shared" si="36"/>
        <v>0</v>
      </c>
      <c r="BH272" s="142">
        <f t="shared" si="37"/>
        <v>0</v>
      </c>
      <c r="BI272" s="142">
        <f t="shared" si="38"/>
        <v>0</v>
      </c>
      <c r="BJ272" s="17" t="s">
        <v>138</v>
      </c>
      <c r="BK272" s="142">
        <f t="shared" si="39"/>
        <v>0</v>
      </c>
      <c r="BL272" s="17" t="s">
        <v>220</v>
      </c>
      <c r="BM272" s="141" t="s">
        <v>482</v>
      </c>
    </row>
    <row r="273" spans="2:65" s="1" customFormat="1" ht="33" customHeight="1">
      <c r="B273" s="128"/>
      <c r="C273" s="129" t="s">
        <v>483</v>
      </c>
      <c r="D273" s="129" t="s">
        <v>133</v>
      </c>
      <c r="E273" s="130" t="s">
        <v>484</v>
      </c>
      <c r="F273" s="131" t="s">
        <v>485</v>
      </c>
      <c r="G273" s="132" t="s">
        <v>280</v>
      </c>
      <c r="H273" s="133"/>
      <c r="I273" s="134"/>
      <c r="J273" s="135">
        <f t="shared" si="30"/>
        <v>0</v>
      </c>
      <c r="K273" s="136"/>
      <c r="L273" s="32"/>
      <c r="M273" s="137" t="s">
        <v>1</v>
      </c>
      <c r="N273" s="138" t="s">
        <v>42</v>
      </c>
      <c r="P273" s="139">
        <f t="shared" si="31"/>
        <v>0</v>
      </c>
      <c r="Q273" s="139">
        <v>0</v>
      </c>
      <c r="R273" s="139">
        <f t="shared" si="32"/>
        <v>0</v>
      </c>
      <c r="S273" s="139">
        <v>0</v>
      </c>
      <c r="T273" s="140">
        <f t="shared" si="33"/>
        <v>0</v>
      </c>
      <c r="AR273" s="141" t="s">
        <v>220</v>
      </c>
      <c r="AT273" s="141" t="s">
        <v>133</v>
      </c>
      <c r="AU273" s="141" t="s">
        <v>138</v>
      </c>
      <c r="AY273" s="17" t="s">
        <v>130</v>
      </c>
      <c r="BE273" s="142">
        <f t="shared" si="34"/>
        <v>0</v>
      </c>
      <c r="BF273" s="142">
        <f t="shared" si="35"/>
        <v>0</v>
      </c>
      <c r="BG273" s="142">
        <f t="shared" si="36"/>
        <v>0</v>
      </c>
      <c r="BH273" s="142">
        <f t="shared" si="37"/>
        <v>0</v>
      </c>
      <c r="BI273" s="142">
        <f t="shared" si="38"/>
        <v>0</v>
      </c>
      <c r="BJ273" s="17" t="s">
        <v>138</v>
      </c>
      <c r="BK273" s="142">
        <f t="shared" si="39"/>
        <v>0</v>
      </c>
      <c r="BL273" s="17" t="s">
        <v>220</v>
      </c>
      <c r="BM273" s="141" t="s">
        <v>486</v>
      </c>
    </row>
    <row r="274" spans="2:65" s="1" customFormat="1" ht="24.2" customHeight="1">
      <c r="B274" s="128"/>
      <c r="C274" s="129" t="s">
        <v>487</v>
      </c>
      <c r="D274" s="129" t="s">
        <v>133</v>
      </c>
      <c r="E274" s="130" t="s">
        <v>488</v>
      </c>
      <c r="F274" s="131" t="s">
        <v>489</v>
      </c>
      <c r="G274" s="132" t="s">
        <v>280</v>
      </c>
      <c r="H274" s="133"/>
      <c r="I274" s="134"/>
      <c r="J274" s="135">
        <f t="shared" si="30"/>
        <v>0</v>
      </c>
      <c r="K274" s="136"/>
      <c r="L274" s="32"/>
      <c r="M274" s="137" t="s">
        <v>1</v>
      </c>
      <c r="N274" s="138" t="s">
        <v>42</v>
      </c>
      <c r="P274" s="139">
        <f t="shared" si="31"/>
        <v>0</v>
      </c>
      <c r="Q274" s="139">
        <v>0</v>
      </c>
      <c r="R274" s="139">
        <f t="shared" si="32"/>
        <v>0</v>
      </c>
      <c r="S274" s="139">
        <v>0</v>
      </c>
      <c r="T274" s="140">
        <f t="shared" si="33"/>
        <v>0</v>
      </c>
      <c r="AR274" s="141" t="s">
        <v>220</v>
      </c>
      <c r="AT274" s="141" t="s">
        <v>133</v>
      </c>
      <c r="AU274" s="141" t="s">
        <v>138</v>
      </c>
      <c r="AY274" s="17" t="s">
        <v>130</v>
      </c>
      <c r="BE274" s="142">
        <f t="shared" si="34"/>
        <v>0</v>
      </c>
      <c r="BF274" s="142">
        <f t="shared" si="35"/>
        <v>0</v>
      </c>
      <c r="BG274" s="142">
        <f t="shared" si="36"/>
        <v>0</v>
      </c>
      <c r="BH274" s="142">
        <f t="shared" si="37"/>
        <v>0</v>
      </c>
      <c r="BI274" s="142">
        <f t="shared" si="38"/>
        <v>0</v>
      </c>
      <c r="BJ274" s="17" t="s">
        <v>138</v>
      </c>
      <c r="BK274" s="142">
        <f t="shared" si="39"/>
        <v>0</v>
      </c>
      <c r="BL274" s="17" t="s">
        <v>220</v>
      </c>
      <c r="BM274" s="141" t="s">
        <v>490</v>
      </c>
    </row>
    <row r="275" spans="2:65" s="11" customFormat="1" ht="22.9" customHeight="1">
      <c r="B275" s="116"/>
      <c r="D275" s="117" t="s">
        <v>75</v>
      </c>
      <c r="E275" s="126" t="s">
        <v>491</v>
      </c>
      <c r="F275" s="126" t="s">
        <v>492</v>
      </c>
      <c r="I275" s="119"/>
      <c r="J275" s="127">
        <f>BK275</f>
        <v>0</v>
      </c>
      <c r="L275" s="116"/>
      <c r="M275" s="121"/>
      <c r="P275" s="122">
        <f>SUM(P276:P281)</f>
        <v>0</v>
      </c>
      <c r="R275" s="122">
        <f>SUM(R276:R281)</f>
        <v>5.5368000000000001E-2</v>
      </c>
      <c r="T275" s="123">
        <f>SUM(T276:T281)</f>
        <v>0</v>
      </c>
      <c r="AR275" s="117" t="s">
        <v>138</v>
      </c>
      <c r="AT275" s="124" t="s">
        <v>75</v>
      </c>
      <c r="AU275" s="124" t="s">
        <v>81</v>
      </c>
      <c r="AY275" s="117" t="s">
        <v>130</v>
      </c>
      <c r="BK275" s="125">
        <f>SUM(BK276:BK281)</f>
        <v>0</v>
      </c>
    </row>
    <row r="276" spans="2:65" s="1" customFormat="1" ht="24.2" customHeight="1">
      <c r="B276" s="128"/>
      <c r="C276" s="129" t="s">
        <v>493</v>
      </c>
      <c r="D276" s="129" t="s">
        <v>133</v>
      </c>
      <c r="E276" s="130" t="s">
        <v>494</v>
      </c>
      <c r="F276" s="131" t="s">
        <v>495</v>
      </c>
      <c r="G276" s="132" t="s">
        <v>136</v>
      </c>
      <c r="H276" s="133">
        <v>0.48</v>
      </c>
      <c r="I276" s="134"/>
      <c r="J276" s="135">
        <f>ROUND(I276*H276,2)</f>
        <v>0</v>
      </c>
      <c r="K276" s="136"/>
      <c r="L276" s="32"/>
      <c r="M276" s="137" t="s">
        <v>1</v>
      </c>
      <c r="N276" s="138" t="s">
        <v>42</v>
      </c>
      <c r="P276" s="139">
        <f>O276*H276</f>
        <v>0</v>
      </c>
      <c r="Q276" s="139">
        <v>4.0349999999999997E-2</v>
      </c>
      <c r="R276" s="139">
        <f>Q276*H276</f>
        <v>1.9367999999999996E-2</v>
      </c>
      <c r="S276" s="139">
        <v>0</v>
      </c>
      <c r="T276" s="140">
        <f>S276*H276</f>
        <v>0</v>
      </c>
      <c r="AR276" s="141" t="s">
        <v>220</v>
      </c>
      <c r="AT276" s="141" t="s">
        <v>133</v>
      </c>
      <c r="AU276" s="141" t="s">
        <v>138</v>
      </c>
      <c r="AY276" s="17" t="s">
        <v>130</v>
      </c>
      <c r="BE276" s="142">
        <f>IF(N276="základní",J276,0)</f>
        <v>0</v>
      </c>
      <c r="BF276" s="142">
        <f>IF(N276="snížená",J276,0)</f>
        <v>0</v>
      </c>
      <c r="BG276" s="142">
        <f>IF(N276="zákl. přenesená",J276,0)</f>
        <v>0</v>
      </c>
      <c r="BH276" s="142">
        <f>IF(N276="sníž. přenesená",J276,0)</f>
        <v>0</v>
      </c>
      <c r="BI276" s="142">
        <f>IF(N276="nulová",J276,0)</f>
        <v>0</v>
      </c>
      <c r="BJ276" s="17" t="s">
        <v>138</v>
      </c>
      <c r="BK276" s="142">
        <f>ROUND(I276*H276,2)</f>
        <v>0</v>
      </c>
      <c r="BL276" s="17" t="s">
        <v>220</v>
      </c>
      <c r="BM276" s="141" t="s">
        <v>496</v>
      </c>
    </row>
    <row r="277" spans="2:65" s="12" customFormat="1">
      <c r="B277" s="143"/>
      <c r="D277" s="144" t="s">
        <v>140</v>
      </c>
      <c r="E277" s="145" t="s">
        <v>1</v>
      </c>
      <c r="F277" s="146" t="s">
        <v>497</v>
      </c>
      <c r="H277" s="147">
        <v>0.48</v>
      </c>
      <c r="I277" s="148"/>
      <c r="L277" s="143"/>
      <c r="M277" s="149"/>
      <c r="T277" s="150"/>
      <c r="AT277" s="145" t="s">
        <v>140</v>
      </c>
      <c r="AU277" s="145" t="s">
        <v>138</v>
      </c>
      <c r="AV277" s="12" t="s">
        <v>138</v>
      </c>
      <c r="AW277" s="12" t="s">
        <v>32</v>
      </c>
      <c r="AX277" s="12" t="s">
        <v>81</v>
      </c>
      <c r="AY277" s="145" t="s">
        <v>130</v>
      </c>
    </row>
    <row r="278" spans="2:65" s="1" customFormat="1" ht="24.2" customHeight="1">
      <c r="B278" s="128"/>
      <c r="C278" s="171" t="s">
        <v>498</v>
      </c>
      <c r="D278" s="171" t="s">
        <v>187</v>
      </c>
      <c r="E278" s="172" t="s">
        <v>839</v>
      </c>
      <c r="F278" s="173" t="s">
        <v>499</v>
      </c>
      <c r="G278" s="174" t="s">
        <v>184</v>
      </c>
      <c r="H278" s="175">
        <v>12</v>
      </c>
      <c r="I278" s="176"/>
      <c r="J278" s="177">
        <f>ROUND(I278*H278,2)</f>
        <v>0</v>
      </c>
      <c r="K278" s="178"/>
      <c r="L278" s="179"/>
      <c r="M278" s="180" t="s">
        <v>1</v>
      </c>
      <c r="N278" s="181" t="s">
        <v>42</v>
      </c>
      <c r="P278" s="139">
        <f>O278*H278</f>
        <v>0</v>
      </c>
      <c r="Q278" s="139">
        <v>3.0000000000000001E-3</v>
      </c>
      <c r="R278" s="139">
        <f>Q278*H278</f>
        <v>3.6000000000000004E-2</v>
      </c>
      <c r="S278" s="139">
        <v>0</v>
      </c>
      <c r="T278" s="140">
        <f>S278*H278</f>
        <v>0</v>
      </c>
      <c r="AR278" s="141" t="s">
        <v>251</v>
      </c>
      <c r="AT278" s="141" t="s">
        <v>187</v>
      </c>
      <c r="AU278" s="141" t="s">
        <v>138</v>
      </c>
      <c r="AY278" s="17" t="s">
        <v>130</v>
      </c>
      <c r="BE278" s="142">
        <f>IF(N278="základní",J278,0)</f>
        <v>0</v>
      </c>
      <c r="BF278" s="142">
        <f>IF(N278="snížená",J278,0)</f>
        <v>0</v>
      </c>
      <c r="BG278" s="142">
        <f>IF(N278="zákl. přenesená",J278,0)</f>
        <v>0</v>
      </c>
      <c r="BH278" s="142">
        <f>IF(N278="sníž. přenesená",J278,0)</f>
        <v>0</v>
      </c>
      <c r="BI278" s="142">
        <f>IF(N278="nulová",J278,0)</f>
        <v>0</v>
      </c>
      <c r="BJ278" s="17" t="s">
        <v>138</v>
      </c>
      <c r="BK278" s="142">
        <f>ROUND(I278*H278,2)</f>
        <v>0</v>
      </c>
      <c r="BL278" s="17" t="s">
        <v>220</v>
      </c>
      <c r="BM278" s="141" t="s">
        <v>500</v>
      </c>
    </row>
    <row r="279" spans="2:65" s="12" customFormat="1">
      <c r="B279" s="143"/>
      <c r="D279" s="144" t="s">
        <v>140</v>
      </c>
      <c r="F279" s="146" t="s">
        <v>501</v>
      </c>
      <c r="H279" s="147">
        <v>12</v>
      </c>
      <c r="I279" s="148"/>
      <c r="L279" s="143"/>
      <c r="M279" s="149"/>
      <c r="T279" s="150"/>
      <c r="AT279" s="145" t="s">
        <v>140</v>
      </c>
      <c r="AU279" s="145" t="s">
        <v>138</v>
      </c>
      <c r="AV279" s="12" t="s">
        <v>138</v>
      </c>
      <c r="AW279" s="12" t="s">
        <v>3</v>
      </c>
      <c r="AX279" s="12" t="s">
        <v>81</v>
      </c>
      <c r="AY279" s="145" t="s">
        <v>130</v>
      </c>
    </row>
    <row r="280" spans="2:65" s="1" customFormat="1" ht="33" customHeight="1">
      <c r="B280" s="128"/>
      <c r="C280" s="129" t="s">
        <v>502</v>
      </c>
      <c r="D280" s="129" t="s">
        <v>133</v>
      </c>
      <c r="E280" s="130" t="s">
        <v>503</v>
      </c>
      <c r="F280" s="131" t="s">
        <v>504</v>
      </c>
      <c r="G280" s="132" t="s">
        <v>280</v>
      </c>
      <c r="H280" s="133"/>
      <c r="I280" s="134"/>
      <c r="J280" s="135">
        <f>ROUND(I280*H280,2)</f>
        <v>0</v>
      </c>
      <c r="K280" s="136"/>
      <c r="L280" s="32"/>
      <c r="M280" s="137" t="s">
        <v>1</v>
      </c>
      <c r="N280" s="138" t="s">
        <v>42</v>
      </c>
      <c r="P280" s="139">
        <f>O280*H280</f>
        <v>0</v>
      </c>
      <c r="Q280" s="139">
        <v>0</v>
      </c>
      <c r="R280" s="139">
        <f>Q280*H280</f>
        <v>0</v>
      </c>
      <c r="S280" s="139">
        <v>0</v>
      </c>
      <c r="T280" s="140">
        <f>S280*H280</f>
        <v>0</v>
      </c>
      <c r="AR280" s="141" t="s">
        <v>220</v>
      </c>
      <c r="AT280" s="141" t="s">
        <v>133</v>
      </c>
      <c r="AU280" s="141" t="s">
        <v>138</v>
      </c>
      <c r="AY280" s="17" t="s">
        <v>130</v>
      </c>
      <c r="BE280" s="142">
        <f>IF(N280="základní",J280,0)</f>
        <v>0</v>
      </c>
      <c r="BF280" s="142">
        <f>IF(N280="snížená",J280,0)</f>
        <v>0</v>
      </c>
      <c r="BG280" s="142">
        <f>IF(N280="zákl. přenesená",J280,0)</f>
        <v>0</v>
      </c>
      <c r="BH280" s="142">
        <f>IF(N280="sníž. přenesená",J280,0)</f>
        <v>0</v>
      </c>
      <c r="BI280" s="142">
        <f>IF(N280="nulová",J280,0)</f>
        <v>0</v>
      </c>
      <c r="BJ280" s="17" t="s">
        <v>138</v>
      </c>
      <c r="BK280" s="142">
        <f>ROUND(I280*H280,2)</f>
        <v>0</v>
      </c>
      <c r="BL280" s="17" t="s">
        <v>220</v>
      </c>
      <c r="BM280" s="141" t="s">
        <v>505</v>
      </c>
    </row>
    <row r="281" spans="2:65" s="1" customFormat="1" ht="33" customHeight="1">
      <c r="B281" s="128"/>
      <c r="C281" s="129" t="s">
        <v>506</v>
      </c>
      <c r="D281" s="129" t="s">
        <v>133</v>
      </c>
      <c r="E281" s="130" t="s">
        <v>507</v>
      </c>
      <c r="F281" s="131" t="s">
        <v>508</v>
      </c>
      <c r="G281" s="132" t="s">
        <v>280</v>
      </c>
      <c r="H281" s="133"/>
      <c r="I281" s="134"/>
      <c r="J281" s="135">
        <f>ROUND(I281*H281,2)</f>
        <v>0</v>
      </c>
      <c r="K281" s="136"/>
      <c r="L281" s="32"/>
      <c r="M281" s="137" t="s">
        <v>1</v>
      </c>
      <c r="N281" s="138" t="s">
        <v>42</v>
      </c>
      <c r="P281" s="139">
        <f>O281*H281</f>
        <v>0</v>
      </c>
      <c r="Q281" s="139">
        <v>0</v>
      </c>
      <c r="R281" s="139">
        <f>Q281*H281</f>
        <v>0</v>
      </c>
      <c r="S281" s="139">
        <v>0</v>
      </c>
      <c r="T281" s="140">
        <f>S281*H281</f>
        <v>0</v>
      </c>
      <c r="AR281" s="141" t="s">
        <v>220</v>
      </c>
      <c r="AT281" s="141" t="s">
        <v>133</v>
      </c>
      <c r="AU281" s="141" t="s">
        <v>138</v>
      </c>
      <c r="AY281" s="17" t="s">
        <v>130</v>
      </c>
      <c r="BE281" s="142">
        <f>IF(N281="základní",J281,0)</f>
        <v>0</v>
      </c>
      <c r="BF281" s="142">
        <f>IF(N281="snížená",J281,0)</f>
        <v>0</v>
      </c>
      <c r="BG281" s="142">
        <f>IF(N281="zákl. přenesená",J281,0)</f>
        <v>0</v>
      </c>
      <c r="BH281" s="142">
        <f>IF(N281="sníž. přenesená",J281,0)</f>
        <v>0</v>
      </c>
      <c r="BI281" s="142">
        <f>IF(N281="nulová",J281,0)</f>
        <v>0</v>
      </c>
      <c r="BJ281" s="17" t="s">
        <v>138</v>
      </c>
      <c r="BK281" s="142">
        <f>ROUND(I281*H281,2)</f>
        <v>0</v>
      </c>
      <c r="BL281" s="17" t="s">
        <v>220</v>
      </c>
      <c r="BM281" s="141" t="s">
        <v>509</v>
      </c>
    </row>
    <row r="282" spans="2:65" s="11" customFormat="1" ht="22.9" customHeight="1">
      <c r="B282" s="116"/>
      <c r="D282" s="117" t="s">
        <v>75</v>
      </c>
      <c r="E282" s="126" t="s">
        <v>510</v>
      </c>
      <c r="F282" s="126" t="s">
        <v>511</v>
      </c>
      <c r="I282" s="119"/>
      <c r="J282" s="127">
        <f>BK282</f>
        <v>0</v>
      </c>
      <c r="L282" s="116"/>
      <c r="M282" s="121"/>
      <c r="P282" s="122">
        <f>SUM(P283:P291)</f>
        <v>0</v>
      </c>
      <c r="R282" s="122">
        <f>SUM(R283:R291)</f>
        <v>3.6999200000000003E-2</v>
      </c>
      <c r="T282" s="123">
        <f>SUM(T283:T291)</f>
        <v>0.81341850000000004</v>
      </c>
      <c r="AR282" s="117" t="s">
        <v>138</v>
      </c>
      <c r="AT282" s="124" t="s">
        <v>75</v>
      </c>
      <c r="AU282" s="124" t="s">
        <v>81</v>
      </c>
      <c r="AY282" s="117" t="s">
        <v>130</v>
      </c>
      <c r="BK282" s="125">
        <f>SUM(BK283:BK291)</f>
        <v>0</v>
      </c>
    </row>
    <row r="283" spans="2:65" s="1" customFormat="1" ht="24.2" customHeight="1">
      <c r="B283" s="128"/>
      <c r="C283" s="129" t="s">
        <v>512</v>
      </c>
      <c r="D283" s="129" t="s">
        <v>133</v>
      </c>
      <c r="E283" s="130" t="s">
        <v>826</v>
      </c>
      <c r="F283" s="131" t="s">
        <v>827</v>
      </c>
      <c r="G283" s="132" t="s">
        <v>136</v>
      </c>
      <c r="H283" s="133">
        <v>2.6859999999999999</v>
      </c>
      <c r="I283" s="134"/>
      <c r="J283" s="135">
        <f>ROUND(I283*H283,2)</f>
        <v>0</v>
      </c>
      <c r="K283" s="136"/>
      <c r="L283" s="32"/>
      <c r="M283" s="137" t="s">
        <v>1</v>
      </c>
      <c r="N283" s="138" t="s">
        <v>42</v>
      </c>
      <c r="P283" s="139">
        <f>O283*H283</f>
        <v>0</v>
      </c>
      <c r="Q283" s="139">
        <v>1.2200000000000001E-2</v>
      </c>
      <c r="R283" s="139">
        <f>Q283*H283</f>
        <v>3.2769199999999998E-2</v>
      </c>
      <c r="S283" s="139">
        <v>0</v>
      </c>
      <c r="T283" s="140">
        <f>S283*H283</f>
        <v>0</v>
      </c>
      <c r="AR283" s="141" t="s">
        <v>220</v>
      </c>
      <c r="AT283" s="141" t="s">
        <v>133</v>
      </c>
      <c r="AU283" s="141" t="s">
        <v>138</v>
      </c>
      <c r="AY283" s="17" t="s">
        <v>130</v>
      </c>
      <c r="BE283" s="142">
        <f>IF(N283="základní",J283,0)</f>
        <v>0</v>
      </c>
      <c r="BF283" s="142">
        <f>IF(N283="snížená",J283,0)</f>
        <v>0</v>
      </c>
      <c r="BG283" s="142">
        <f>IF(N283="zákl. přenesená",J283,0)</f>
        <v>0</v>
      </c>
      <c r="BH283" s="142">
        <f>IF(N283="sníž. přenesená",J283,0)</f>
        <v>0</v>
      </c>
      <c r="BI283" s="142">
        <f>IF(N283="nulová",J283,0)</f>
        <v>0</v>
      </c>
      <c r="BJ283" s="17" t="s">
        <v>138</v>
      </c>
      <c r="BK283" s="142">
        <f>ROUND(I283*H283,2)</f>
        <v>0</v>
      </c>
      <c r="BL283" s="17" t="s">
        <v>220</v>
      </c>
      <c r="BM283" s="141" t="s">
        <v>513</v>
      </c>
    </row>
    <row r="284" spans="2:65" s="12" customFormat="1">
      <c r="B284" s="143"/>
      <c r="D284" s="144" t="s">
        <v>140</v>
      </c>
      <c r="E284" s="145" t="s">
        <v>1</v>
      </c>
      <c r="F284" s="146" t="s">
        <v>514</v>
      </c>
      <c r="H284" s="147">
        <v>2.6859999999999999</v>
      </c>
      <c r="I284" s="148"/>
      <c r="L284" s="143"/>
      <c r="M284" s="149"/>
      <c r="T284" s="150"/>
      <c r="AT284" s="145" t="s">
        <v>140</v>
      </c>
      <c r="AU284" s="145" t="s">
        <v>138</v>
      </c>
      <c r="AV284" s="12" t="s">
        <v>138</v>
      </c>
      <c r="AW284" s="12" t="s">
        <v>32</v>
      </c>
      <c r="AX284" s="12" t="s">
        <v>76</v>
      </c>
      <c r="AY284" s="145" t="s">
        <v>130</v>
      </c>
    </row>
    <row r="285" spans="2:65" s="13" customFormat="1">
      <c r="B285" s="151"/>
      <c r="D285" s="144" t="s">
        <v>140</v>
      </c>
      <c r="E285" s="152" t="s">
        <v>1</v>
      </c>
      <c r="F285" s="153" t="s">
        <v>151</v>
      </c>
      <c r="H285" s="154">
        <v>2.6859999999999999</v>
      </c>
      <c r="I285" s="155"/>
      <c r="L285" s="151"/>
      <c r="M285" s="156"/>
      <c r="T285" s="157"/>
      <c r="AT285" s="152" t="s">
        <v>140</v>
      </c>
      <c r="AU285" s="152" t="s">
        <v>138</v>
      </c>
      <c r="AV285" s="13" t="s">
        <v>137</v>
      </c>
      <c r="AW285" s="13" t="s">
        <v>32</v>
      </c>
      <c r="AX285" s="13" t="s">
        <v>81</v>
      </c>
      <c r="AY285" s="152" t="s">
        <v>130</v>
      </c>
    </row>
    <row r="286" spans="2:65" s="1" customFormat="1" ht="24.2" customHeight="1">
      <c r="B286" s="128"/>
      <c r="C286" s="129" t="s">
        <v>515</v>
      </c>
      <c r="D286" s="129" t="s">
        <v>133</v>
      </c>
      <c r="E286" s="130" t="s">
        <v>516</v>
      </c>
      <c r="F286" s="131" t="s">
        <v>517</v>
      </c>
      <c r="G286" s="132" t="s">
        <v>184</v>
      </c>
      <c r="H286" s="133">
        <v>1</v>
      </c>
      <c r="I286" s="134"/>
      <c r="J286" s="135">
        <f>ROUND(I286*H286,2)</f>
        <v>0</v>
      </c>
      <c r="K286" s="136"/>
      <c r="L286" s="32"/>
      <c r="M286" s="137" t="s">
        <v>1</v>
      </c>
      <c r="N286" s="138" t="s">
        <v>42</v>
      </c>
      <c r="P286" s="139">
        <f>O286*H286</f>
        <v>0</v>
      </c>
      <c r="Q286" s="139">
        <v>3.0000000000000001E-5</v>
      </c>
      <c r="R286" s="139">
        <f>Q286*H286</f>
        <v>3.0000000000000001E-5</v>
      </c>
      <c r="S286" s="139">
        <v>0</v>
      </c>
      <c r="T286" s="140">
        <f>S286*H286</f>
        <v>0</v>
      </c>
      <c r="AR286" s="141" t="s">
        <v>220</v>
      </c>
      <c r="AT286" s="141" t="s">
        <v>133</v>
      </c>
      <c r="AU286" s="141" t="s">
        <v>138</v>
      </c>
      <c r="AY286" s="17" t="s">
        <v>130</v>
      </c>
      <c r="BE286" s="142">
        <f>IF(N286="základní",J286,0)</f>
        <v>0</v>
      </c>
      <c r="BF286" s="142">
        <f>IF(N286="snížená",J286,0)</f>
        <v>0</v>
      </c>
      <c r="BG286" s="142">
        <f>IF(N286="zákl. přenesená",J286,0)</f>
        <v>0</v>
      </c>
      <c r="BH286" s="142">
        <f>IF(N286="sníž. přenesená",J286,0)</f>
        <v>0</v>
      </c>
      <c r="BI286" s="142">
        <f>IF(N286="nulová",J286,0)</f>
        <v>0</v>
      </c>
      <c r="BJ286" s="17" t="s">
        <v>138</v>
      </c>
      <c r="BK286" s="142">
        <f>ROUND(I286*H286,2)</f>
        <v>0</v>
      </c>
      <c r="BL286" s="17" t="s">
        <v>220</v>
      </c>
      <c r="BM286" s="141" t="s">
        <v>518</v>
      </c>
    </row>
    <row r="287" spans="2:65" s="1" customFormat="1" ht="21.75" customHeight="1">
      <c r="B287" s="128"/>
      <c r="C287" s="171" t="s">
        <v>519</v>
      </c>
      <c r="D287" s="171" t="s">
        <v>187</v>
      </c>
      <c r="E287" s="172" t="s">
        <v>520</v>
      </c>
      <c r="F287" s="173" t="s">
        <v>521</v>
      </c>
      <c r="G287" s="174" t="s">
        <v>184</v>
      </c>
      <c r="H287" s="175">
        <v>1</v>
      </c>
      <c r="I287" s="176"/>
      <c r="J287" s="177">
        <f>ROUND(I287*H287,2)</f>
        <v>0</v>
      </c>
      <c r="K287" s="178"/>
      <c r="L287" s="179"/>
      <c r="M287" s="180" t="s">
        <v>1</v>
      </c>
      <c r="N287" s="181" t="s">
        <v>42</v>
      </c>
      <c r="P287" s="139">
        <f>O287*H287</f>
        <v>0</v>
      </c>
      <c r="Q287" s="139">
        <v>4.1999999999999997E-3</v>
      </c>
      <c r="R287" s="139">
        <f>Q287*H287</f>
        <v>4.1999999999999997E-3</v>
      </c>
      <c r="S287" s="139">
        <v>0</v>
      </c>
      <c r="T287" s="140">
        <f>S287*H287</f>
        <v>0</v>
      </c>
      <c r="AR287" s="141" t="s">
        <v>251</v>
      </c>
      <c r="AT287" s="141" t="s">
        <v>187</v>
      </c>
      <c r="AU287" s="141" t="s">
        <v>138</v>
      </c>
      <c r="AY287" s="17" t="s">
        <v>130</v>
      </c>
      <c r="BE287" s="142">
        <f>IF(N287="základní",J287,0)</f>
        <v>0</v>
      </c>
      <c r="BF287" s="142">
        <f>IF(N287="snížená",J287,0)</f>
        <v>0</v>
      </c>
      <c r="BG287" s="142">
        <f>IF(N287="zákl. přenesená",J287,0)</f>
        <v>0</v>
      </c>
      <c r="BH287" s="142">
        <f>IF(N287="sníž. přenesená",J287,0)</f>
        <v>0</v>
      </c>
      <c r="BI287" s="142">
        <f>IF(N287="nulová",J287,0)</f>
        <v>0</v>
      </c>
      <c r="BJ287" s="17" t="s">
        <v>138</v>
      </c>
      <c r="BK287" s="142">
        <f>ROUND(I287*H287,2)</f>
        <v>0</v>
      </c>
      <c r="BL287" s="17" t="s">
        <v>220</v>
      </c>
      <c r="BM287" s="141" t="s">
        <v>522</v>
      </c>
    </row>
    <row r="288" spans="2:65" s="1" customFormat="1" ht="33" customHeight="1">
      <c r="B288" s="128"/>
      <c r="C288" s="129" t="s">
        <v>523</v>
      </c>
      <c r="D288" s="129" t="s">
        <v>133</v>
      </c>
      <c r="E288" s="130" t="s">
        <v>524</v>
      </c>
      <c r="F288" s="131" t="s">
        <v>525</v>
      </c>
      <c r="G288" s="132" t="s">
        <v>136</v>
      </c>
      <c r="H288" s="133">
        <v>28.541</v>
      </c>
      <c r="I288" s="134"/>
      <c r="J288" s="135">
        <f>ROUND(I288*H288,2)</f>
        <v>0</v>
      </c>
      <c r="K288" s="136"/>
      <c r="L288" s="32"/>
      <c r="M288" s="137" t="s">
        <v>1</v>
      </c>
      <c r="N288" s="138" t="s">
        <v>42</v>
      </c>
      <c r="P288" s="139">
        <f>O288*H288</f>
        <v>0</v>
      </c>
      <c r="Q288" s="139">
        <v>0</v>
      </c>
      <c r="R288" s="139">
        <f>Q288*H288</f>
        <v>0</v>
      </c>
      <c r="S288" s="139">
        <v>2.8500000000000001E-2</v>
      </c>
      <c r="T288" s="140">
        <f>S288*H288</f>
        <v>0.81341850000000004</v>
      </c>
      <c r="AR288" s="141" t="s">
        <v>220</v>
      </c>
      <c r="AT288" s="141" t="s">
        <v>133</v>
      </c>
      <c r="AU288" s="141" t="s">
        <v>138</v>
      </c>
      <c r="AY288" s="17" t="s">
        <v>130</v>
      </c>
      <c r="BE288" s="142">
        <f>IF(N288="základní",J288,0)</f>
        <v>0</v>
      </c>
      <c r="BF288" s="142">
        <f>IF(N288="snížená",J288,0)</f>
        <v>0</v>
      </c>
      <c r="BG288" s="142">
        <f>IF(N288="zákl. přenesená",J288,0)</f>
        <v>0</v>
      </c>
      <c r="BH288" s="142">
        <f>IF(N288="sníž. přenesená",J288,0)</f>
        <v>0</v>
      </c>
      <c r="BI288" s="142">
        <f>IF(N288="nulová",J288,0)</f>
        <v>0</v>
      </c>
      <c r="BJ288" s="17" t="s">
        <v>138</v>
      </c>
      <c r="BK288" s="142">
        <f>ROUND(I288*H288,2)</f>
        <v>0</v>
      </c>
      <c r="BL288" s="17" t="s">
        <v>220</v>
      </c>
      <c r="BM288" s="141" t="s">
        <v>526</v>
      </c>
    </row>
    <row r="289" spans="2:65" s="12" customFormat="1" ht="22.5">
      <c r="B289" s="143"/>
      <c r="D289" s="144" t="s">
        <v>140</v>
      </c>
      <c r="E289" s="145" t="s">
        <v>1</v>
      </c>
      <c r="F289" s="146" t="s">
        <v>527</v>
      </c>
      <c r="H289" s="147">
        <v>28.541</v>
      </c>
      <c r="I289" s="148"/>
      <c r="L289" s="143"/>
      <c r="M289" s="149"/>
      <c r="T289" s="150"/>
      <c r="AT289" s="145" t="s">
        <v>140</v>
      </c>
      <c r="AU289" s="145" t="s">
        <v>138</v>
      </c>
      <c r="AV289" s="12" t="s">
        <v>138</v>
      </c>
      <c r="AW289" s="12" t="s">
        <v>32</v>
      </c>
      <c r="AX289" s="12" t="s">
        <v>81</v>
      </c>
      <c r="AY289" s="145" t="s">
        <v>130</v>
      </c>
    </row>
    <row r="290" spans="2:65" s="1" customFormat="1" ht="33" customHeight="1">
      <c r="B290" s="128"/>
      <c r="C290" s="129" t="s">
        <v>528</v>
      </c>
      <c r="D290" s="129" t="s">
        <v>133</v>
      </c>
      <c r="E290" s="130" t="s">
        <v>529</v>
      </c>
      <c r="F290" s="131" t="s">
        <v>530</v>
      </c>
      <c r="G290" s="132" t="s">
        <v>280</v>
      </c>
      <c r="H290" s="133"/>
      <c r="I290" s="134"/>
      <c r="J290" s="135">
        <f>ROUND(I290*H290,2)</f>
        <v>0</v>
      </c>
      <c r="K290" s="136"/>
      <c r="L290" s="32"/>
      <c r="M290" s="137" t="s">
        <v>1</v>
      </c>
      <c r="N290" s="138" t="s">
        <v>42</v>
      </c>
      <c r="P290" s="139">
        <f>O290*H290</f>
        <v>0</v>
      </c>
      <c r="Q290" s="139">
        <v>0</v>
      </c>
      <c r="R290" s="139">
        <f>Q290*H290</f>
        <v>0</v>
      </c>
      <c r="S290" s="139">
        <v>0</v>
      </c>
      <c r="T290" s="140">
        <f>S290*H290</f>
        <v>0</v>
      </c>
      <c r="AR290" s="141" t="s">
        <v>220</v>
      </c>
      <c r="AT290" s="141" t="s">
        <v>133</v>
      </c>
      <c r="AU290" s="141" t="s">
        <v>138</v>
      </c>
      <c r="AY290" s="17" t="s">
        <v>130</v>
      </c>
      <c r="BE290" s="142">
        <f>IF(N290="základní",J290,0)</f>
        <v>0</v>
      </c>
      <c r="BF290" s="142">
        <f>IF(N290="snížená",J290,0)</f>
        <v>0</v>
      </c>
      <c r="BG290" s="142">
        <f>IF(N290="zákl. přenesená",J290,0)</f>
        <v>0</v>
      </c>
      <c r="BH290" s="142">
        <f>IF(N290="sníž. přenesená",J290,0)</f>
        <v>0</v>
      </c>
      <c r="BI290" s="142">
        <f>IF(N290="nulová",J290,0)</f>
        <v>0</v>
      </c>
      <c r="BJ290" s="17" t="s">
        <v>138</v>
      </c>
      <c r="BK290" s="142">
        <f>ROUND(I290*H290,2)</f>
        <v>0</v>
      </c>
      <c r="BL290" s="17" t="s">
        <v>220</v>
      </c>
      <c r="BM290" s="141" t="s">
        <v>531</v>
      </c>
    </row>
    <row r="291" spans="2:65" s="1" customFormat="1" ht="24.2" customHeight="1">
      <c r="B291" s="128"/>
      <c r="C291" s="129" t="s">
        <v>532</v>
      </c>
      <c r="D291" s="129" t="s">
        <v>133</v>
      </c>
      <c r="E291" s="130" t="s">
        <v>533</v>
      </c>
      <c r="F291" s="131" t="s">
        <v>534</v>
      </c>
      <c r="G291" s="132" t="s">
        <v>280</v>
      </c>
      <c r="H291" s="133"/>
      <c r="I291" s="134"/>
      <c r="J291" s="135">
        <f>ROUND(I291*H291,2)</f>
        <v>0</v>
      </c>
      <c r="K291" s="136"/>
      <c r="L291" s="32"/>
      <c r="M291" s="137" t="s">
        <v>1</v>
      </c>
      <c r="N291" s="138" t="s">
        <v>42</v>
      </c>
      <c r="P291" s="139">
        <f>O291*H291</f>
        <v>0</v>
      </c>
      <c r="Q291" s="139">
        <v>0</v>
      </c>
      <c r="R291" s="139">
        <f>Q291*H291</f>
        <v>0</v>
      </c>
      <c r="S291" s="139">
        <v>0</v>
      </c>
      <c r="T291" s="140">
        <f>S291*H291</f>
        <v>0</v>
      </c>
      <c r="AR291" s="141" t="s">
        <v>220</v>
      </c>
      <c r="AT291" s="141" t="s">
        <v>133</v>
      </c>
      <c r="AU291" s="141" t="s">
        <v>138</v>
      </c>
      <c r="AY291" s="17" t="s">
        <v>130</v>
      </c>
      <c r="BE291" s="142">
        <f>IF(N291="základní",J291,0)</f>
        <v>0</v>
      </c>
      <c r="BF291" s="142">
        <f>IF(N291="snížená",J291,0)</f>
        <v>0</v>
      </c>
      <c r="BG291" s="142">
        <f>IF(N291="zákl. přenesená",J291,0)</f>
        <v>0</v>
      </c>
      <c r="BH291" s="142">
        <f>IF(N291="sníž. přenesená",J291,0)</f>
        <v>0</v>
      </c>
      <c r="BI291" s="142">
        <f>IF(N291="nulová",J291,0)</f>
        <v>0</v>
      </c>
      <c r="BJ291" s="17" t="s">
        <v>138</v>
      </c>
      <c r="BK291" s="142">
        <f>ROUND(I291*H291,2)</f>
        <v>0</v>
      </c>
      <c r="BL291" s="17" t="s">
        <v>220</v>
      </c>
      <c r="BM291" s="141" t="s">
        <v>535</v>
      </c>
    </row>
    <row r="292" spans="2:65" s="11" customFormat="1" ht="22.9" customHeight="1">
      <c r="B292" s="116"/>
      <c r="D292" s="117" t="s">
        <v>75</v>
      </c>
      <c r="E292" s="126" t="s">
        <v>536</v>
      </c>
      <c r="F292" s="126" t="s">
        <v>537</v>
      </c>
      <c r="I292" s="119"/>
      <c r="J292" s="127">
        <f>BK292</f>
        <v>0</v>
      </c>
      <c r="L292" s="116"/>
      <c r="M292" s="121"/>
      <c r="P292" s="122">
        <f>SUM(P293:P317)</f>
        <v>0</v>
      </c>
      <c r="R292" s="122">
        <f>SUM(R293:R317)</f>
        <v>0.20958000000000004</v>
      </c>
      <c r="T292" s="123">
        <f>SUM(T293:T317)</f>
        <v>0.23810000000000003</v>
      </c>
      <c r="AR292" s="117" t="s">
        <v>138</v>
      </c>
      <c r="AT292" s="124" t="s">
        <v>75</v>
      </c>
      <c r="AU292" s="124" t="s">
        <v>81</v>
      </c>
      <c r="AY292" s="117" t="s">
        <v>130</v>
      </c>
      <c r="BK292" s="125">
        <f>SUM(BK293:BK317)</f>
        <v>0</v>
      </c>
    </row>
    <row r="293" spans="2:65" s="1" customFormat="1" ht="24.2" customHeight="1">
      <c r="B293" s="128"/>
      <c r="C293" s="129" t="s">
        <v>538</v>
      </c>
      <c r="D293" s="129" t="s">
        <v>133</v>
      </c>
      <c r="E293" s="130" t="s">
        <v>539</v>
      </c>
      <c r="F293" s="131" t="s">
        <v>540</v>
      </c>
      <c r="G293" s="132" t="s">
        <v>184</v>
      </c>
      <c r="H293" s="133">
        <v>1</v>
      </c>
      <c r="I293" s="134"/>
      <c r="J293" s="135">
        <f t="shared" ref="J293:J310" si="40">ROUND(I293*H293,2)</f>
        <v>0</v>
      </c>
      <c r="K293" s="136"/>
      <c r="L293" s="32"/>
      <c r="M293" s="137" t="s">
        <v>1</v>
      </c>
      <c r="N293" s="138" t="s">
        <v>42</v>
      </c>
      <c r="P293" s="139">
        <f t="shared" ref="P293:P310" si="41">O293*H293</f>
        <v>0</v>
      </c>
      <c r="Q293" s="139">
        <v>0</v>
      </c>
      <c r="R293" s="139">
        <f t="shared" ref="R293:R310" si="42">Q293*H293</f>
        <v>0</v>
      </c>
      <c r="S293" s="139">
        <v>8.8099999999999998E-2</v>
      </c>
      <c r="T293" s="140">
        <f t="shared" ref="T293:T310" si="43">S293*H293</f>
        <v>8.8099999999999998E-2</v>
      </c>
      <c r="AR293" s="141" t="s">
        <v>220</v>
      </c>
      <c r="AT293" s="141" t="s">
        <v>133</v>
      </c>
      <c r="AU293" s="141" t="s">
        <v>138</v>
      </c>
      <c r="AY293" s="17" t="s">
        <v>130</v>
      </c>
      <c r="BE293" s="142">
        <f t="shared" ref="BE293:BE310" si="44">IF(N293="základní",J293,0)</f>
        <v>0</v>
      </c>
      <c r="BF293" s="142">
        <f t="shared" ref="BF293:BF310" si="45">IF(N293="snížená",J293,0)</f>
        <v>0</v>
      </c>
      <c r="BG293" s="142">
        <f t="shared" ref="BG293:BG310" si="46">IF(N293="zákl. přenesená",J293,0)</f>
        <v>0</v>
      </c>
      <c r="BH293" s="142">
        <f t="shared" ref="BH293:BH310" si="47">IF(N293="sníž. přenesená",J293,0)</f>
        <v>0</v>
      </c>
      <c r="BI293" s="142">
        <f t="shared" ref="BI293:BI310" si="48">IF(N293="nulová",J293,0)</f>
        <v>0</v>
      </c>
      <c r="BJ293" s="17" t="s">
        <v>138</v>
      </c>
      <c r="BK293" s="142">
        <f t="shared" ref="BK293:BK310" si="49">ROUND(I293*H293,2)</f>
        <v>0</v>
      </c>
      <c r="BL293" s="17" t="s">
        <v>220</v>
      </c>
      <c r="BM293" s="141" t="s">
        <v>541</v>
      </c>
    </row>
    <row r="294" spans="2:65" s="1" customFormat="1" ht="24.2" customHeight="1">
      <c r="B294" s="128"/>
      <c r="C294" s="129" t="s">
        <v>542</v>
      </c>
      <c r="D294" s="129" t="s">
        <v>133</v>
      </c>
      <c r="E294" s="130" t="s">
        <v>543</v>
      </c>
      <c r="F294" s="131" t="s">
        <v>544</v>
      </c>
      <c r="G294" s="132" t="s">
        <v>184</v>
      </c>
      <c r="H294" s="133">
        <v>6</v>
      </c>
      <c r="I294" s="134"/>
      <c r="J294" s="135">
        <f t="shared" si="40"/>
        <v>0</v>
      </c>
      <c r="K294" s="136"/>
      <c r="L294" s="32"/>
      <c r="M294" s="137" t="s">
        <v>1</v>
      </c>
      <c r="N294" s="138" t="s">
        <v>42</v>
      </c>
      <c r="P294" s="139">
        <f t="shared" si="41"/>
        <v>0</v>
      </c>
      <c r="Q294" s="139">
        <v>0</v>
      </c>
      <c r="R294" s="139">
        <f t="shared" si="42"/>
        <v>0</v>
      </c>
      <c r="S294" s="139">
        <v>2.4E-2</v>
      </c>
      <c r="T294" s="140">
        <f t="shared" si="43"/>
        <v>0.14400000000000002</v>
      </c>
      <c r="AR294" s="141" t="s">
        <v>220</v>
      </c>
      <c r="AT294" s="141" t="s">
        <v>133</v>
      </c>
      <c r="AU294" s="141" t="s">
        <v>138</v>
      </c>
      <c r="AY294" s="17" t="s">
        <v>130</v>
      </c>
      <c r="BE294" s="142">
        <f t="shared" si="44"/>
        <v>0</v>
      </c>
      <c r="BF294" s="142">
        <f t="shared" si="45"/>
        <v>0</v>
      </c>
      <c r="BG294" s="142">
        <f t="shared" si="46"/>
        <v>0</v>
      </c>
      <c r="BH294" s="142">
        <f t="shared" si="47"/>
        <v>0</v>
      </c>
      <c r="BI294" s="142">
        <f t="shared" si="48"/>
        <v>0</v>
      </c>
      <c r="BJ294" s="17" t="s">
        <v>138</v>
      </c>
      <c r="BK294" s="142">
        <f t="shared" si="49"/>
        <v>0</v>
      </c>
      <c r="BL294" s="17" t="s">
        <v>220</v>
      </c>
      <c r="BM294" s="141" t="s">
        <v>545</v>
      </c>
    </row>
    <row r="295" spans="2:65" s="1" customFormat="1" ht="16.5" customHeight="1">
      <c r="B295" s="128"/>
      <c r="C295" s="129" t="s">
        <v>546</v>
      </c>
      <c r="D295" s="129" t="s">
        <v>133</v>
      </c>
      <c r="E295" s="130" t="s">
        <v>547</v>
      </c>
      <c r="F295" s="131" t="s">
        <v>548</v>
      </c>
      <c r="G295" s="132" t="s">
        <v>184</v>
      </c>
      <c r="H295" s="133">
        <v>6</v>
      </c>
      <c r="I295" s="134"/>
      <c r="J295" s="135">
        <f t="shared" si="40"/>
        <v>0</v>
      </c>
      <c r="K295" s="136"/>
      <c r="L295" s="32"/>
      <c r="M295" s="137" t="s">
        <v>1</v>
      </c>
      <c r="N295" s="138" t="s">
        <v>42</v>
      </c>
      <c r="P295" s="139">
        <f t="shared" si="41"/>
        <v>0</v>
      </c>
      <c r="Q295" s="139">
        <v>0</v>
      </c>
      <c r="R295" s="139">
        <f t="shared" si="42"/>
        <v>0</v>
      </c>
      <c r="S295" s="139">
        <v>1E-3</v>
      </c>
      <c r="T295" s="140">
        <f t="shared" si="43"/>
        <v>6.0000000000000001E-3</v>
      </c>
      <c r="AR295" s="141" t="s">
        <v>220</v>
      </c>
      <c r="AT295" s="141" t="s">
        <v>133</v>
      </c>
      <c r="AU295" s="141" t="s">
        <v>138</v>
      </c>
      <c r="AY295" s="17" t="s">
        <v>130</v>
      </c>
      <c r="BE295" s="142">
        <f t="shared" si="44"/>
        <v>0</v>
      </c>
      <c r="BF295" s="142">
        <f t="shared" si="45"/>
        <v>0</v>
      </c>
      <c r="BG295" s="142">
        <f t="shared" si="46"/>
        <v>0</v>
      </c>
      <c r="BH295" s="142">
        <f t="shared" si="47"/>
        <v>0</v>
      </c>
      <c r="BI295" s="142">
        <f t="shared" si="48"/>
        <v>0</v>
      </c>
      <c r="BJ295" s="17" t="s">
        <v>138</v>
      </c>
      <c r="BK295" s="142">
        <f t="shared" si="49"/>
        <v>0</v>
      </c>
      <c r="BL295" s="17" t="s">
        <v>220</v>
      </c>
      <c r="BM295" s="141" t="s">
        <v>549</v>
      </c>
    </row>
    <row r="296" spans="2:65" s="1" customFormat="1" ht="24.2" customHeight="1">
      <c r="B296" s="128"/>
      <c r="C296" s="129" t="s">
        <v>550</v>
      </c>
      <c r="D296" s="129" t="s">
        <v>133</v>
      </c>
      <c r="E296" s="130" t="s">
        <v>551</v>
      </c>
      <c r="F296" s="131" t="s">
        <v>552</v>
      </c>
      <c r="G296" s="132" t="s">
        <v>184</v>
      </c>
      <c r="H296" s="133">
        <v>2</v>
      </c>
      <c r="I296" s="134"/>
      <c r="J296" s="135">
        <f t="shared" si="40"/>
        <v>0</v>
      </c>
      <c r="K296" s="136"/>
      <c r="L296" s="32"/>
      <c r="M296" s="137" t="s">
        <v>1</v>
      </c>
      <c r="N296" s="138" t="s">
        <v>42</v>
      </c>
      <c r="P296" s="139">
        <f t="shared" si="41"/>
        <v>0</v>
      </c>
      <c r="Q296" s="139">
        <v>4.4999999999999999E-4</v>
      </c>
      <c r="R296" s="139">
        <f t="shared" si="42"/>
        <v>8.9999999999999998E-4</v>
      </c>
      <c r="S296" s="139">
        <v>0</v>
      </c>
      <c r="T296" s="140">
        <f t="shared" si="43"/>
        <v>0</v>
      </c>
      <c r="AR296" s="141" t="s">
        <v>220</v>
      </c>
      <c r="AT296" s="141" t="s">
        <v>133</v>
      </c>
      <c r="AU296" s="141" t="s">
        <v>138</v>
      </c>
      <c r="AY296" s="17" t="s">
        <v>130</v>
      </c>
      <c r="BE296" s="142">
        <f t="shared" si="44"/>
        <v>0</v>
      </c>
      <c r="BF296" s="142">
        <f t="shared" si="45"/>
        <v>0</v>
      </c>
      <c r="BG296" s="142">
        <f t="shared" si="46"/>
        <v>0</v>
      </c>
      <c r="BH296" s="142">
        <f t="shared" si="47"/>
        <v>0</v>
      </c>
      <c r="BI296" s="142">
        <f t="shared" si="48"/>
        <v>0</v>
      </c>
      <c r="BJ296" s="17" t="s">
        <v>138</v>
      </c>
      <c r="BK296" s="142">
        <f t="shared" si="49"/>
        <v>0</v>
      </c>
      <c r="BL296" s="17" t="s">
        <v>220</v>
      </c>
      <c r="BM296" s="141" t="s">
        <v>553</v>
      </c>
    </row>
    <row r="297" spans="2:65" s="1" customFormat="1" ht="37.9" customHeight="1">
      <c r="B297" s="128"/>
      <c r="C297" s="171" t="s">
        <v>554</v>
      </c>
      <c r="D297" s="171" t="s">
        <v>187</v>
      </c>
      <c r="E297" s="172" t="s">
        <v>555</v>
      </c>
      <c r="F297" s="173" t="s">
        <v>556</v>
      </c>
      <c r="G297" s="174" t="s">
        <v>184</v>
      </c>
      <c r="H297" s="175">
        <v>1</v>
      </c>
      <c r="I297" s="176"/>
      <c r="J297" s="177">
        <f t="shared" si="40"/>
        <v>0</v>
      </c>
      <c r="K297" s="178"/>
      <c r="L297" s="179"/>
      <c r="M297" s="180" t="s">
        <v>1</v>
      </c>
      <c r="N297" s="181" t="s">
        <v>42</v>
      </c>
      <c r="P297" s="139">
        <f t="shared" si="41"/>
        <v>0</v>
      </c>
      <c r="Q297" s="139">
        <v>1.6E-2</v>
      </c>
      <c r="R297" s="139">
        <f t="shared" si="42"/>
        <v>1.6E-2</v>
      </c>
      <c r="S297" s="139">
        <v>0</v>
      </c>
      <c r="T297" s="140">
        <f t="shared" si="43"/>
        <v>0</v>
      </c>
      <c r="AR297" s="141" t="s">
        <v>251</v>
      </c>
      <c r="AT297" s="141" t="s">
        <v>187</v>
      </c>
      <c r="AU297" s="141" t="s">
        <v>138</v>
      </c>
      <c r="AY297" s="17" t="s">
        <v>130</v>
      </c>
      <c r="BE297" s="142">
        <f t="shared" si="44"/>
        <v>0</v>
      </c>
      <c r="BF297" s="142">
        <f t="shared" si="45"/>
        <v>0</v>
      </c>
      <c r="BG297" s="142">
        <f t="shared" si="46"/>
        <v>0</v>
      </c>
      <c r="BH297" s="142">
        <f t="shared" si="47"/>
        <v>0</v>
      </c>
      <c r="BI297" s="142">
        <f t="shared" si="48"/>
        <v>0</v>
      </c>
      <c r="BJ297" s="17" t="s">
        <v>138</v>
      </c>
      <c r="BK297" s="142">
        <f t="shared" si="49"/>
        <v>0</v>
      </c>
      <c r="BL297" s="17" t="s">
        <v>220</v>
      </c>
      <c r="BM297" s="141" t="s">
        <v>557</v>
      </c>
    </row>
    <row r="298" spans="2:65" s="1" customFormat="1" ht="37.9" customHeight="1">
      <c r="B298" s="128"/>
      <c r="C298" s="171" t="s">
        <v>558</v>
      </c>
      <c r="D298" s="171" t="s">
        <v>187</v>
      </c>
      <c r="E298" s="172" t="s">
        <v>559</v>
      </c>
      <c r="F298" s="173" t="s">
        <v>560</v>
      </c>
      <c r="G298" s="174" t="s">
        <v>184</v>
      </c>
      <c r="H298" s="175">
        <v>1</v>
      </c>
      <c r="I298" s="176"/>
      <c r="J298" s="177">
        <f t="shared" si="40"/>
        <v>0</v>
      </c>
      <c r="K298" s="178"/>
      <c r="L298" s="179"/>
      <c r="M298" s="180" t="s">
        <v>1</v>
      </c>
      <c r="N298" s="181" t="s">
        <v>42</v>
      </c>
      <c r="P298" s="139">
        <f t="shared" si="41"/>
        <v>0</v>
      </c>
      <c r="Q298" s="139">
        <v>1.6E-2</v>
      </c>
      <c r="R298" s="139">
        <f t="shared" si="42"/>
        <v>1.6E-2</v>
      </c>
      <c r="S298" s="139">
        <v>0</v>
      </c>
      <c r="T298" s="140">
        <f t="shared" si="43"/>
        <v>0</v>
      </c>
      <c r="AR298" s="141" t="s">
        <v>251</v>
      </c>
      <c r="AT298" s="141" t="s">
        <v>187</v>
      </c>
      <c r="AU298" s="141" t="s">
        <v>138</v>
      </c>
      <c r="AY298" s="17" t="s">
        <v>130</v>
      </c>
      <c r="BE298" s="142">
        <f t="shared" si="44"/>
        <v>0</v>
      </c>
      <c r="BF298" s="142">
        <f t="shared" si="45"/>
        <v>0</v>
      </c>
      <c r="BG298" s="142">
        <f t="shared" si="46"/>
        <v>0</v>
      </c>
      <c r="BH298" s="142">
        <f t="shared" si="47"/>
        <v>0</v>
      </c>
      <c r="BI298" s="142">
        <f t="shared" si="48"/>
        <v>0</v>
      </c>
      <c r="BJ298" s="17" t="s">
        <v>138</v>
      </c>
      <c r="BK298" s="142">
        <f t="shared" si="49"/>
        <v>0</v>
      </c>
      <c r="BL298" s="17" t="s">
        <v>220</v>
      </c>
      <c r="BM298" s="141" t="s">
        <v>561</v>
      </c>
    </row>
    <row r="299" spans="2:65" s="1" customFormat="1" ht="24.2" customHeight="1">
      <c r="B299" s="128"/>
      <c r="C299" s="129" t="s">
        <v>562</v>
      </c>
      <c r="D299" s="129" t="s">
        <v>133</v>
      </c>
      <c r="E299" s="130" t="s">
        <v>563</v>
      </c>
      <c r="F299" s="131" t="s">
        <v>564</v>
      </c>
      <c r="G299" s="132" t="s">
        <v>184</v>
      </c>
      <c r="H299" s="133">
        <v>6</v>
      </c>
      <c r="I299" s="134"/>
      <c r="J299" s="135">
        <f t="shared" si="40"/>
        <v>0</v>
      </c>
      <c r="K299" s="136"/>
      <c r="L299" s="32"/>
      <c r="M299" s="137" t="s">
        <v>1</v>
      </c>
      <c r="N299" s="138" t="s">
        <v>42</v>
      </c>
      <c r="P299" s="139">
        <f t="shared" si="41"/>
        <v>0</v>
      </c>
      <c r="Q299" s="139">
        <v>0</v>
      </c>
      <c r="R299" s="139">
        <f t="shared" si="42"/>
        <v>0</v>
      </c>
      <c r="S299" s="139">
        <v>0</v>
      </c>
      <c r="T299" s="140">
        <f t="shared" si="43"/>
        <v>0</v>
      </c>
      <c r="AR299" s="141" t="s">
        <v>220</v>
      </c>
      <c r="AT299" s="141" t="s">
        <v>133</v>
      </c>
      <c r="AU299" s="141" t="s">
        <v>138</v>
      </c>
      <c r="AY299" s="17" t="s">
        <v>130</v>
      </c>
      <c r="BE299" s="142">
        <f t="shared" si="44"/>
        <v>0</v>
      </c>
      <c r="BF299" s="142">
        <f t="shared" si="45"/>
        <v>0</v>
      </c>
      <c r="BG299" s="142">
        <f t="shared" si="46"/>
        <v>0</v>
      </c>
      <c r="BH299" s="142">
        <f t="shared" si="47"/>
        <v>0</v>
      </c>
      <c r="BI299" s="142">
        <f t="shared" si="48"/>
        <v>0</v>
      </c>
      <c r="BJ299" s="17" t="s">
        <v>138</v>
      </c>
      <c r="BK299" s="142">
        <f t="shared" si="49"/>
        <v>0</v>
      </c>
      <c r="BL299" s="17" t="s">
        <v>220</v>
      </c>
      <c r="BM299" s="141" t="s">
        <v>565</v>
      </c>
    </row>
    <row r="300" spans="2:65" s="1" customFormat="1" ht="24.2" customHeight="1">
      <c r="B300" s="128"/>
      <c r="C300" s="171" t="s">
        <v>566</v>
      </c>
      <c r="D300" s="171" t="s">
        <v>187</v>
      </c>
      <c r="E300" s="172" t="s">
        <v>567</v>
      </c>
      <c r="F300" s="173" t="s">
        <v>568</v>
      </c>
      <c r="G300" s="174" t="s">
        <v>184</v>
      </c>
      <c r="H300" s="175">
        <v>4</v>
      </c>
      <c r="I300" s="176"/>
      <c r="J300" s="177">
        <f t="shared" si="40"/>
        <v>0</v>
      </c>
      <c r="K300" s="178"/>
      <c r="L300" s="179"/>
      <c r="M300" s="180" t="s">
        <v>1</v>
      </c>
      <c r="N300" s="181" t="s">
        <v>42</v>
      </c>
      <c r="P300" s="139">
        <f t="shared" si="41"/>
        <v>0</v>
      </c>
      <c r="Q300" s="139">
        <v>1.95E-2</v>
      </c>
      <c r="R300" s="139">
        <f t="shared" si="42"/>
        <v>7.8E-2</v>
      </c>
      <c r="S300" s="139">
        <v>0</v>
      </c>
      <c r="T300" s="140">
        <f t="shared" si="43"/>
        <v>0</v>
      </c>
      <c r="AR300" s="141" t="s">
        <v>251</v>
      </c>
      <c r="AT300" s="141" t="s">
        <v>187</v>
      </c>
      <c r="AU300" s="141" t="s">
        <v>138</v>
      </c>
      <c r="AY300" s="17" t="s">
        <v>130</v>
      </c>
      <c r="BE300" s="142">
        <f t="shared" si="44"/>
        <v>0</v>
      </c>
      <c r="BF300" s="142">
        <f t="shared" si="45"/>
        <v>0</v>
      </c>
      <c r="BG300" s="142">
        <f t="shared" si="46"/>
        <v>0</v>
      </c>
      <c r="BH300" s="142">
        <f t="shared" si="47"/>
        <v>0</v>
      </c>
      <c r="BI300" s="142">
        <f t="shared" si="48"/>
        <v>0</v>
      </c>
      <c r="BJ300" s="17" t="s">
        <v>138</v>
      </c>
      <c r="BK300" s="142">
        <f t="shared" si="49"/>
        <v>0</v>
      </c>
      <c r="BL300" s="17" t="s">
        <v>220</v>
      </c>
      <c r="BM300" s="141" t="s">
        <v>569</v>
      </c>
    </row>
    <row r="301" spans="2:65" s="1" customFormat="1" ht="24.2" customHeight="1">
      <c r="B301" s="128"/>
      <c r="C301" s="171" t="s">
        <v>570</v>
      </c>
      <c r="D301" s="171" t="s">
        <v>187</v>
      </c>
      <c r="E301" s="172" t="s">
        <v>571</v>
      </c>
      <c r="F301" s="173" t="s">
        <v>572</v>
      </c>
      <c r="G301" s="174" t="s">
        <v>184</v>
      </c>
      <c r="H301" s="175">
        <v>1</v>
      </c>
      <c r="I301" s="176"/>
      <c r="J301" s="177">
        <f t="shared" si="40"/>
        <v>0</v>
      </c>
      <c r="K301" s="178"/>
      <c r="L301" s="179"/>
      <c r="M301" s="180" t="s">
        <v>1</v>
      </c>
      <c r="N301" s="181" t="s">
        <v>42</v>
      </c>
      <c r="P301" s="139">
        <f t="shared" si="41"/>
        <v>0</v>
      </c>
      <c r="Q301" s="139">
        <v>1.6199999999999999E-2</v>
      </c>
      <c r="R301" s="139">
        <f t="shared" si="42"/>
        <v>1.6199999999999999E-2</v>
      </c>
      <c r="S301" s="139">
        <v>0</v>
      </c>
      <c r="T301" s="140">
        <f t="shared" si="43"/>
        <v>0</v>
      </c>
      <c r="AR301" s="141" t="s">
        <v>251</v>
      </c>
      <c r="AT301" s="141" t="s">
        <v>187</v>
      </c>
      <c r="AU301" s="141" t="s">
        <v>138</v>
      </c>
      <c r="AY301" s="17" t="s">
        <v>130</v>
      </c>
      <c r="BE301" s="142">
        <f t="shared" si="44"/>
        <v>0</v>
      </c>
      <c r="BF301" s="142">
        <f t="shared" si="45"/>
        <v>0</v>
      </c>
      <c r="BG301" s="142">
        <f t="shared" si="46"/>
        <v>0</v>
      </c>
      <c r="BH301" s="142">
        <f t="shared" si="47"/>
        <v>0</v>
      </c>
      <c r="BI301" s="142">
        <f t="shared" si="48"/>
        <v>0</v>
      </c>
      <c r="BJ301" s="17" t="s">
        <v>138</v>
      </c>
      <c r="BK301" s="142">
        <f t="shared" si="49"/>
        <v>0</v>
      </c>
      <c r="BL301" s="17" t="s">
        <v>220</v>
      </c>
      <c r="BM301" s="141" t="s">
        <v>573</v>
      </c>
    </row>
    <row r="302" spans="2:65" s="1" customFormat="1" ht="33" customHeight="1">
      <c r="B302" s="128"/>
      <c r="C302" s="171" t="s">
        <v>574</v>
      </c>
      <c r="D302" s="171" t="s">
        <v>187</v>
      </c>
      <c r="E302" s="172" t="s">
        <v>575</v>
      </c>
      <c r="F302" s="173" t="s">
        <v>576</v>
      </c>
      <c r="G302" s="174" t="s">
        <v>184</v>
      </c>
      <c r="H302" s="175">
        <v>1</v>
      </c>
      <c r="I302" s="176"/>
      <c r="J302" s="177">
        <f t="shared" si="40"/>
        <v>0</v>
      </c>
      <c r="K302" s="178"/>
      <c r="L302" s="179"/>
      <c r="M302" s="180" t="s">
        <v>1</v>
      </c>
      <c r="N302" s="181" t="s">
        <v>42</v>
      </c>
      <c r="P302" s="139">
        <f t="shared" si="41"/>
        <v>0</v>
      </c>
      <c r="Q302" s="139">
        <v>2.1600000000000001E-2</v>
      </c>
      <c r="R302" s="139">
        <f t="shared" si="42"/>
        <v>2.1600000000000001E-2</v>
      </c>
      <c r="S302" s="139">
        <v>0</v>
      </c>
      <c r="T302" s="140">
        <f t="shared" si="43"/>
        <v>0</v>
      </c>
      <c r="AR302" s="141" t="s">
        <v>251</v>
      </c>
      <c r="AT302" s="141" t="s">
        <v>187</v>
      </c>
      <c r="AU302" s="141" t="s">
        <v>138</v>
      </c>
      <c r="AY302" s="17" t="s">
        <v>130</v>
      </c>
      <c r="BE302" s="142">
        <f t="shared" si="44"/>
        <v>0</v>
      </c>
      <c r="BF302" s="142">
        <f t="shared" si="45"/>
        <v>0</v>
      </c>
      <c r="BG302" s="142">
        <f t="shared" si="46"/>
        <v>0</v>
      </c>
      <c r="BH302" s="142">
        <f t="shared" si="47"/>
        <v>0</v>
      </c>
      <c r="BI302" s="142">
        <f t="shared" si="48"/>
        <v>0</v>
      </c>
      <c r="BJ302" s="17" t="s">
        <v>138</v>
      </c>
      <c r="BK302" s="142">
        <f t="shared" si="49"/>
        <v>0</v>
      </c>
      <c r="BL302" s="17" t="s">
        <v>220</v>
      </c>
      <c r="BM302" s="141" t="s">
        <v>577</v>
      </c>
    </row>
    <row r="303" spans="2:65" s="1" customFormat="1" ht="21.75" customHeight="1">
      <c r="B303" s="128"/>
      <c r="C303" s="129" t="s">
        <v>578</v>
      </c>
      <c r="D303" s="129" t="s">
        <v>133</v>
      </c>
      <c r="E303" s="130" t="s">
        <v>579</v>
      </c>
      <c r="F303" s="131" t="s">
        <v>580</v>
      </c>
      <c r="G303" s="132" t="s">
        <v>184</v>
      </c>
      <c r="H303" s="133">
        <v>5</v>
      </c>
      <c r="I303" s="134"/>
      <c r="J303" s="135">
        <f t="shared" si="40"/>
        <v>0</v>
      </c>
      <c r="K303" s="136"/>
      <c r="L303" s="32"/>
      <c r="M303" s="137" t="s">
        <v>1</v>
      </c>
      <c r="N303" s="138" t="s">
        <v>42</v>
      </c>
      <c r="P303" s="139">
        <f t="shared" si="41"/>
        <v>0</v>
      </c>
      <c r="Q303" s="139">
        <v>0</v>
      </c>
      <c r="R303" s="139">
        <f t="shared" si="42"/>
        <v>0</v>
      </c>
      <c r="S303" s="139">
        <v>0</v>
      </c>
      <c r="T303" s="140">
        <f t="shared" si="43"/>
        <v>0</v>
      </c>
      <c r="AR303" s="141" t="s">
        <v>220</v>
      </c>
      <c r="AT303" s="141" t="s">
        <v>133</v>
      </c>
      <c r="AU303" s="141" t="s">
        <v>138</v>
      </c>
      <c r="AY303" s="17" t="s">
        <v>130</v>
      </c>
      <c r="BE303" s="142">
        <f t="shared" si="44"/>
        <v>0</v>
      </c>
      <c r="BF303" s="142">
        <f t="shared" si="45"/>
        <v>0</v>
      </c>
      <c r="BG303" s="142">
        <f t="shared" si="46"/>
        <v>0</v>
      </c>
      <c r="BH303" s="142">
        <f t="shared" si="47"/>
        <v>0</v>
      </c>
      <c r="BI303" s="142">
        <f t="shared" si="48"/>
        <v>0</v>
      </c>
      <c r="BJ303" s="17" t="s">
        <v>138</v>
      </c>
      <c r="BK303" s="142">
        <f t="shared" si="49"/>
        <v>0</v>
      </c>
      <c r="BL303" s="17" t="s">
        <v>220</v>
      </c>
      <c r="BM303" s="141" t="s">
        <v>581</v>
      </c>
    </row>
    <row r="304" spans="2:65" s="1" customFormat="1" ht="16.5" customHeight="1">
      <c r="B304" s="128"/>
      <c r="C304" s="171" t="s">
        <v>582</v>
      </c>
      <c r="D304" s="171" t="s">
        <v>187</v>
      </c>
      <c r="E304" s="172" t="s">
        <v>583</v>
      </c>
      <c r="F304" s="173" t="s">
        <v>584</v>
      </c>
      <c r="G304" s="174" t="s">
        <v>184</v>
      </c>
      <c r="H304" s="175">
        <v>5</v>
      </c>
      <c r="I304" s="176"/>
      <c r="J304" s="177">
        <f t="shared" si="40"/>
        <v>0</v>
      </c>
      <c r="K304" s="178"/>
      <c r="L304" s="179"/>
      <c r="M304" s="180" t="s">
        <v>1</v>
      </c>
      <c r="N304" s="181" t="s">
        <v>42</v>
      </c>
      <c r="P304" s="139">
        <f t="shared" si="41"/>
        <v>0</v>
      </c>
      <c r="Q304" s="139">
        <v>2.2000000000000001E-3</v>
      </c>
      <c r="R304" s="139">
        <f t="shared" si="42"/>
        <v>1.1000000000000001E-2</v>
      </c>
      <c r="S304" s="139">
        <v>0</v>
      </c>
      <c r="T304" s="140">
        <f t="shared" si="43"/>
        <v>0</v>
      </c>
      <c r="AR304" s="141" t="s">
        <v>251</v>
      </c>
      <c r="AT304" s="141" t="s">
        <v>187</v>
      </c>
      <c r="AU304" s="141" t="s">
        <v>138</v>
      </c>
      <c r="AY304" s="17" t="s">
        <v>130</v>
      </c>
      <c r="BE304" s="142">
        <f t="shared" si="44"/>
        <v>0</v>
      </c>
      <c r="BF304" s="142">
        <f t="shared" si="45"/>
        <v>0</v>
      </c>
      <c r="BG304" s="142">
        <f t="shared" si="46"/>
        <v>0</v>
      </c>
      <c r="BH304" s="142">
        <f t="shared" si="47"/>
        <v>0</v>
      </c>
      <c r="BI304" s="142">
        <f t="shared" si="48"/>
        <v>0</v>
      </c>
      <c r="BJ304" s="17" t="s">
        <v>138</v>
      </c>
      <c r="BK304" s="142">
        <f t="shared" si="49"/>
        <v>0</v>
      </c>
      <c r="BL304" s="17" t="s">
        <v>220</v>
      </c>
      <c r="BM304" s="141" t="s">
        <v>585</v>
      </c>
    </row>
    <row r="305" spans="2:65" s="1" customFormat="1" ht="24.2" customHeight="1">
      <c r="B305" s="128"/>
      <c r="C305" s="171" t="s">
        <v>586</v>
      </c>
      <c r="D305" s="171" t="s">
        <v>187</v>
      </c>
      <c r="E305" s="172" t="s">
        <v>587</v>
      </c>
      <c r="F305" s="173" t="s">
        <v>588</v>
      </c>
      <c r="G305" s="174" t="s">
        <v>184</v>
      </c>
      <c r="H305" s="175">
        <v>5</v>
      </c>
      <c r="I305" s="176"/>
      <c r="J305" s="177">
        <f t="shared" si="40"/>
        <v>0</v>
      </c>
      <c r="K305" s="178"/>
      <c r="L305" s="179"/>
      <c r="M305" s="180" t="s">
        <v>1</v>
      </c>
      <c r="N305" s="181" t="s">
        <v>42</v>
      </c>
      <c r="P305" s="139">
        <f t="shared" si="41"/>
        <v>0</v>
      </c>
      <c r="Q305" s="139">
        <v>1.4999999999999999E-4</v>
      </c>
      <c r="R305" s="139">
        <f t="shared" si="42"/>
        <v>7.4999999999999991E-4</v>
      </c>
      <c r="S305" s="139">
        <v>0</v>
      </c>
      <c r="T305" s="140">
        <f t="shared" si="43"/>
        <v>0</v>
      </c>
      <c r="AR305" s="141" t="s">
        <v>251</v>
      </c>
      <c r="AT305" s="141" t="s">
        <v>187</v>
      </c>
      <c r="AU305" s="141" t="s">
        <v>138</v>
      </c>
      <c r="AY305" s="17" t="s">
        <v>130</v>
      </c>
      <c r="BE305" s="142">
        <f t="shared" si="44"/>
        <v>0</v>
      </c>
      <c r="BF305" s="142">
        <f t="shared" si="45"/>
        <v>0</v>
      </c>
      <c r="BG305" s="142">
        <f t="shared" si="46"/>
        <v>0</v>
      </c>
      <c r="BH305" s="142">
        <f t="shared" si="47"/>
        <v>0</v>
      </c>
      <c r="BI305" s="142">
        <f t="shared" si="48"/>
        <v>0</v>
      </c>
      <c r="BJ305" s="17" t="s">
        <v>138</v>
      </c>
      <c r="BK305" s="142">
        <f t="shared" si="49"/>
        <v>0</v>
      </c>
      <c r="BL305" s="17" t="s">
        <v>220</v>
      </c>
      <c r="BM305" s="141" t="s">
        <v>589</v>
      </c>
    </row>
    <row r="306" spans="2:65" s="1" customFormat="1" ht="21.75" customHeight="1">
      <c r="B306" s="128"/>
      <c r="C306" s="129" t="s">
        <v>590</v>
      </c>
      <c r="D306" s="129" t="s">
        <v>133</v>
      </c>
      <c r="E306" s="130" t="s">
        <v>591</v>
      </c>
      <c r="F306" s="131" t="s">
        <v>592</v>
      </c>
      <c r="G306" s="132" t="s">
        <v>184</v>
      </c>
      <c r="H306" s="133">
        <v>1</v>
      </c>
      <c r="I306" s="134"/>
      <c r="J306" s="135">
        <f t="shared" si="40"/>
        <v>0</v>
      </c>
      <c r="K306" s="136"/>
      <c r="L306" s="32"/>
      <c r="M306" s="137" t="s">
        <v>1</v>
      </c>
      <c r="N306" s="138" t="s">
        <v>42</v>
      </c>
      <c r="P306" s="139">
        <f t="shared" si="41"/>
        <v>0</v>
      </c>
      <c r="Q306" s="139">
        <v>0</v>
      </c>
      <c r="R306" s="139">
        <f t="shared" si="42"/>
        <v>0</v>
      </c>
      <c r="S306" s="139">
        <v>0</v>
      </c>
      <c r="T306" s="140">
        <f t="shared" si="43"/>
        <v>0</v>
      </c>
      <c r="AR306" s="141" t="s">
        <v>220</v>
      </c>
      <c r="AT306" s="141" t="s">
        <v>133</v>
      </c>
      <c r="AU306" s="141" t="s">
        <v>138</v>
      </c>
      <c r="AY306" s="17" t="s">
        <v>130</v>
      </c>
      <c r="BE306" s="142">
        <f t="shared" si="44"/>
        <v>0</v>
      </c>
      <c r="BF306" s="142">
        <f t="shared" si="45"/>
        <v>0</v>
      </c>
      <c r="BG306" s="142">
        <f t="shared" si="46"/>
        <v>0</v>
      </c>
      <c r="BH306" s="142">
        <f t="shared" si="47"/>
        <v>0</v>
      </c>
      <c r="BI306" s="142">
        <f t="shared" si="48"/>
        <v>0</v>
      </c>
      <c r="BJ306" s="17" t="s">
        <v>138</v>
      </c>
      <c r="BK306" s="142">
        <f t="shared" si="49"/>
        <v>0</v>
      </c>
      <c r="BL306" s="17" t="s">
        <v>220</v>
      </c>
      <c r="BM306" s="141" t="s">
        <v>593</v>
      </c>
    </row>
    <row r="307" spans="2:65" s="1" customFormat="1" ht="24.2" customHeight="1">
      <c r="B307" s="128"/>
      <c r="C307" s="171" t="s">
        <v>594</v>
      </c>
      <c r="D307" s="171" t="s">
        <v>187</v>
      </c>
      <c r="E307" s="172" t="s">
        <v>595</v>
      </c>
      <c r="F307" s="173" t="s">
        <v>596</v>
      </c>
      <c r="G307" s="174" t="s">
        <v>184</v>
      </c>
      <c r="H307" s="175">
        <v>1</v>
      </c>
      <c r="I307" s="176"/>
      <c r="J307" s="177">
        <f t="shared" si="40"/>
        <v>0</v>
      </c>
      <c r="K307" s="178"/>
      <c r="L307" s="179"/>
      <c r="M307" s="180" t="s">
        <v>1</v>
      </c>
      <c r="N307" s="181" t="s">
        <v>42</v>
      </c>
      <c r="P307" s="139">
        <f t="shared" si="41"/>
        <v>0</v>
      </c>
      <c r="Q307" s="139">
        <v>2.2000000000000001E-3</v>
      </c>
      <c r="R307" s="139">
        <f t="shared" si="42"/>
        <v>2.2000000000000001E-3</v>
      </c>
      <c r="S307" s="139">
        <v>0</v>
      </c>
      <c r="T307" s="140">
        <f t="shared" si="43"/>
        <v>0</v>
      </c>
      <c r="AR307" s="141" t="s">
        <v>251</v>
      </c>
      <c r="AT307" s="141" t="s">
        <v>187</v>
      </c>
      <c r="AU307" s="141" t="s">
        <v>138</v>
      </c>
      <c r="AY307" s="17" t="s">
        <v>130</v>
      </c>
      <c r="BE307" s="142">
        <f t="shared" si="44"/>
        <v>0</v>
      </c>
      <c r="BF307" s="142">
        <f t="shared" si="45"/>
        <v>0</v>
      </c>
      <c r="BG307" s="142">
        <f t="shared" si="46"/>
        <v>0</v>
      </c>
      <c r="BH307" s="142">
        <f t="shared" si="47"/>
        <v>0</v>
      </c>
      <c r="BI307" s="142">
        <f t="shared" si="48"/>
        <v>0</v>
      </c>
      <c r="BJ307" s="17" t="s">
        <v>138</v>
      </c>
      <c r="BK307" s="142">
        <f t="shared" si="49"/>
        <v>0</v>
      </c>
      <c r="BL307" s="17" t="s">
        <v>220</v>
      </c>
      <c r="BM307" s="141" t="s">
        <v>597</v>
      </c>
    </row>
    <row r="308" spans="2:65" s="1" customFormat="1" ht="16.5" customHeight="1">
      <c r="B308" s="128"/>
      <c r="C308" s="171" t="s">
        <v>598</v>
      </c>
      <c r="D308" s="171" t="s">
        <v>187</v>
      </c>
      <c r="E308" s="172" t="s">
        <v>599</v>
      </c>
      <c r="F308" s="173" t="s">
        <v>600</v>
      </c>
      <c r="G308" s="174" t="s">
        <v>184</v>
      </c>
      <c r="H308" s="175">
        <v>1</v>
      </c>
      <c r="I308" s="176"/>
      <c r="J308" s="177">
        <f t="shared" si="40"/>
        <v>0</v>
      </c>
      <c r="K308" s="178"/>
      <c r="L308" s="179"/>
      <c r="M308" s="180" t="s">
        <v>1</v>
      </c>
      <c r="N308" s="181" t="s">
        <v>42</v>
      </c>
      <c r="P308" s="139">
        <f t="shared" si="41"/>
        <v>0</v>
      </c>
      <c r="Q308" s="139">
        <v>1.4999999999999999E-4</v>
      </c>
      <c r="R308" s="139">
        <f t="shared" si="42"/>
        <v>1.4999999999999999E-4</v>
      </c>
      <c r="S308" s="139">
        <v>0</v>
      </c>
      <c r="T308" s="140">
        <f t="shared" si="43"/>
        <v>0</v>
      </c>
      <c r="AR308" s="141" t="s">
        <v>251</v>
      </c>
      <c r="AT308" s="141" t="s">
        <v>187</v>
      </c>
      <c r="AU308" s="141" t="s">
        <v>138</v>
      </c>
      <c r="AY308" s="17" t="s">
        <v>130</v>
      </c>
      <c r="BE308" s="142">
        <f t="shared" si="44"/>
        <v>0</v>
      </c>
      <c r="BF308" s="142">
        <f t="shared" si="45"/>
        <v>0</v>
      </c>
      <c r="BG308" s="142">
        <f t="shared" si="46"/>
        <v>0</v>
      </c>
      <c r="BH308" s="142">
        <f t="shared" si="47"/>
        <v>0</v>
      </c>
      <c r="BI308" s="142">
        <f t="shared" si="48"/>
        <v>0</v>
      </c>
      <c r="BJ308" s="17" t="s">
        <v>138</v>
      </c>
      <c r="BK308" s="142">
        <f t="shared" si="49"/>
        <v>0</v>
      </c>
      <c r="BL308" s="17" t="s">
        <v>220</v>
      </c>
      <c r="BM308" s="141" t="s">
        <v>601</v>
      </c>
    </row>
    <row r="309" spans="2:65" s="1" customFormat="1" ht="16.5" customHeight="1">
      <c r="B309" s="128"/>
      <c r="C309" s="171" t="s">
        <v>602</v>
      </c>
      <c r="D309" s="171" t="s">
        <v>187</v>
      </c>
      <c r="E309" s="172" t="s">
        <v>603</v>
      </c>
      <c r="F309" s="173" t="s">
        <v>604</v>
      </c>
      <c r="G309" s="174" t="s">
        <v>184</v>
      </c>
      <c r="H309" s="175">
        <v>1</v>
      </c>
      <c r="I309" s="176"/>
      <c r="J309" s="177">
        <f t="shared" si="40"/>
        <v>0</v>
      </c>
      <c r="K309" s="178"/>
      <c r="L309" s="179"/>
      <c r="M309" s="180" t="s">
        <v>1</v>
      </c>
      <c r="N309" s="181" t="s">
        <v>42</v>
      </c>
      <c r="P309" s="139">
        <f t="shared" si="41"/>
        <v>0</v>
      </c>
      <c r="Q309" s="139">
        <v>1.4999999999999999E-4</v>
      </c>
      <c r="R309" s="139">
        <f t="shared" si="42"/>
        <v>1.4999999999999999E-4</v>
      </c>
      <c r="S309" s="139">
        <v>0</v>
      </c>
      <c r="T309" s="140">
        <f t="shared" si="43"/>
        <v>0</v>
      </c>
      <c r="AR309" s="141" t="s">
        <v>251</v>
      </c>
      <c r="AT309" s="141" t="s">
        <v>187</v>
      </c>
      <c r="AU309" s="141" t="s">
        <v>138</v>
      </c>
      <c r="AY309" s="17" t="s">
        <v>130</v>
      </c>
      <c r="BE309" s="142">
        <f t="shared" si="44"/>
        <v>0</v>
      </c>
      <c r="BF309" s="142">
        <f t="shared" si="45"/>
        <v>0</v>
      </c>
      <c r="BG309" s="142">
        <f t="shared" si="46"/>
        <v>0</v>
      </c>
      <c r="BH309" s="142">
        <f t="shared" si="47"/>
        <v>0</v>
      </c>
      <c r="BI309" s="142">
        <f t="shared" si="48"/>
        <v>0</v>
      </c>
      <c r="BJ309" s="17" t="s">
        <v>138</v>
      </c>
      <c r="BK309" s="142">
        <f t="shared" si="49"/>
        <v>0</v>
      </c>
      <c r="BL309" s="17" t="s">
        <v>220</v>
      </c>
      <c r="BM309" s="141" t="s">
        <v>605</v>
      </c>
    </row>
    <row r="310" spans="2:65" s="1" customFormat="1" ht="24.2" customHeight="1">
      <c r="B310" s="128"/>
      <c r="C310" s="129" t="s">
        <v>606</v>
      </c>
      <c r="D310" s="129" t="s">
        <v>133</v>
      </c>
      <c r="E310" s="130" t="s">
        <v>607</v>
      </c>
      <c r="F310" s="131" t="s">
        <v>608</v>
      </c>
      <c r="G310" s="132" t="s">
        <v>184</v>
      </c>
      <c r="H310" s="133">
        <v>6</v>
      </c>
      <c r="I310" s="134"/>
      <c r="J310" s="135">
        <f t="shared" si="40"/>
        <v>0</v>
      </c>
      <c r="K310" s="136"/>
      <c r="L310" s="32"/>
      <c r="M310" s="137" t="s">
        <v>1</v>
      </c>
      <c r="N310" s="138" t="s">
        <v>42</v>
      </c>
      <c r="P310" s="139">
        <f t="shared" si="41"/>
        <v>0</v>
      </c>
      <c r="Q310" s="139">
        <v>0</v>
      </c>
      <c r="R310" s="139">
        <f t="shared" si="42"/>
        <v>0</v>
      </c>
      <c r="S310" s="139">
        <v>0</v>
      </c>
      <c r="T310" s="140">
        <f t="shared" si="43"/>
        <v>0</v>
      </c>
      <c r="AR310" s="141" t="s">
        <v>220</v>
      </c>
      <c r="AT310" s="141" t="s">
        <v>133</v>
      </c>
      <c r="AU310" s="141" t="s">
        <v>138</v>
      </c>
      <c r="AY310" s="17" t="s">
        <v>130</v>
      </c>
      <c r="BE310" s="142">
        <f t="shared" si="44"/>
        <v>0</v>
      </c>
      <c r="BF310" s="142">
        <f t="shared" si="45"/>
        <v>0</v>
      </c>
      <c r="BG310" s="142">
        <f t="shared" si="46"/>
        <v>0</v>
      </c>
      <c r="BH310" s="142">
        <f t="shared" si="47"/>
        <v>0</v>
      </c>
      <c r="BI310" s="142">
        <f t="shared" si="48"/>
        <v>0</v>
      </c>
      <c r="BJ310" s="17" t="s">
        <v>138</v>
      </c>
      <c r="BK310" s="142">
        <f t="shared" si="49"/>
        <v>0</v>
      </c>
      <c r="BL310" s="17" t="s">
        <v>220</v>
      </c>
      <c r="BM310" s="141" t="s">
        <v>609</v>
      </c>
    </row>
    <row r="311" spans="2:65" s="12" customFormat="1">
      <c r="B311" s="143"/>
      <c r="D311" s="144" t="s">
        <v>140</v>
      </c>
      <c r="E311" s="145" t="s">
        <v>1</v>
      </c>
      <c r="F311" s="146" t="s">
        <v>152</v>
      </c>
      <c r="H311" s="147">
        <v>6</v>
      </c>
      <c r="I311" s="148"/>
      <c r="L311" s="143"/>
      <c r="M311" s="149"/>
      <c r="T311" s="150"/>
      <c r="AT311" s="145" t="s">
        <v>140</v>
      </c>
      <c r="AU311" s="145" t="s">
        <v>138</v>
      </c>
      <c r="AV311" s="12" t="s">
        <v>138</v>
      </c>
      <c r="AW311" s="12" t="s">
        <v>32</v>
      </c>
      <c r="AX311" s="12" t="s">
        <v>81</v>
      </c>
      <c r="AY311" s="145" t="s">
        <v>130</v>
      </c>
    </row>
    <row r="312" spans="2:65" s="1" customFormat="1" ht="24.2" customHeight="1">
      <c r="B312" s="128"/>
      <c r="C312" s="171" t="s">
        <v>610</v>
      </c>
      <c r="D312" s="171" t="s">
        <v>187</v>
      </c>
      <c r="E312" s="172" t="s">
        <v>611</v>
      </c>
      <c r="F312" s="173" t="s">
        <v>612</v>
      </c>
      <c r="G312" s="174" t="s">
        <v>184</v>
      </c>
      <c r="H312" s="175">
        <v>1</v>
      </c>
      <c r="I312" s="176"/>
      <c r="J312" s="177">
        <f t="shared" ref="J312:J314" si="50">ROUND(I312*H312,2)</f>
        <v>0</v>
      </c>
      <c r="K312" s="178"/>
      <c r="L312" s="179"/>
      <c r="M312" s="180" t="s">
        <v>1</v>
      </c>
      <c r="N312" s="181" t="s">
        <v>42</v>
      </c>
      <c r="P312" s="139">
        <f t="shared" ref="P312:P314" si="51">O312*H312</f>
        <v>0</v>
      </c>
      <c r="Q312" s="139">
        <v>1.3799999999999999E-3</v>
      </c>
      <c r="R312" s="139">
        <f t="shared" ref="R312:R314" si="52">Q312*H312</f>
        <v>1.3799999999999999E-3</v>
      </c>
      <c r="S312" s="139">
        <v>0</v>
      </c>
      <c r="T312" s="140">
        <f t="shared" ref="T312:T314" si="53">S312*H312</f>
        <v>0</v>
      </c>
      <c r="AR312" s="141" t="s">
        <v>251</v>
      </c>
      <c r="AT312" s="141" t="s">
        <v>187</v>
      </c>
      <c r="AU312" s="141" t="s">
        <v>138</v>
      </c>
      <c r="AY312" s="17" t="s">
        <v>130</v>
      </c>
      <c r="BE312" s="142">
        <f t="shared" ref="BE312:BE314" si="54">IF(N312="základní",J312,0)</f>
        <v>0</v>
      </c>
      <c r="BF312" s="142">
        <f t="shared" ref="BF312:BF314" si="55">IF(N312="snížená",J312,0)</f>
        <v>0</v>
      </c>
      <c r="BG312" s="142">
        <f t="shared" ref="BG312:BG314" si="56">IF(N312="zákl. přenesená",J312,0)</f>
        <v>0</v>
      </c>
      <c r="BH312" s="142">
        <f t="shared" ref="BH312:BH314" si="57">IF(N312="sníž. přenesená",J312,0)</f>
        <v>0</v>
      </c>
      <c r="BI312" s="142">
        <f t="shared" ref="BI312:BI314" si="58">IF(N312="nulová",J312,0)</f>
        <v>0</v>
      </c>
      <c r="BJ312" s="17" t="s">
        <v>138</v>
      </c>
      <c r="BK312" s="142">
        <f t="shared" ref="BK312:BK314" si="59">ROUND(I312*H312,2)</f>
        <v>0</v>
      </c>
      <c r="BL312" s="17" t="s">
        <v>220</v>
      </c>
      <c r="BM312" s="141" t="s">
        <v>613</v>
      </c>
    </row>
    <row r="313" spans="2:65" s="1" customFormat="1" ht="24.2" customHeight="1">
      <c r="B313" s="128"/>
      <c r="C313" s="171" t="s">
        <v>614</v>
      </c>
      <c r="D313" s="171" t="s">
        <v>187</v>
      </c>
      <c r="E313" s="172" t="s">
        <v>615</v>
      </c>
      <c r="F313" s="173" t="s">
        <v>616</v>
      </c>
      <c r="G313" s="174" t="s">
        <v>184</v>
      </c>
      <c r="H313" s="175">
        <v>5</v>
      </c>
      <c r="I313" s="176"/>
      <c r="J313" s="177">
        <f t="shared" si="50"/>
        <v>0</v>
      </c>
      <c r="K313" s="178"/>
      <c r="L313" s="179"/>
      <c r="M313" s="180" t="s">
        <v>1</v>
      </c>
      <c r="N313" s="181" t="s">
        <v>42</v>
      </c>
      <c r="P313" s="139">
        <f t="shared" si="51"/>
        <v>0</v>
      </c>
      <c r="Q313" s="139">
        <v>1.8500000000000001E-3</v>
      </c>
      <c r="R313" s="139">
        <f t="shared" si="52"/>
        <v>9.2500000000000013E-3</v>
      </c>
      <c r="S313" s="139">
        <v>0</v>
      </c>
      <c r="T313" s="140">
        <f t="shared" si="53"/>
        <v>0</v>
      </c>
      <c r="AR313" s="141" t="s">
        <v>251</v>
      </c>
      <c r="AT313" s="141" t="s">
        <v>187</v>
      </c>
      <c r="AU313" s="141" t="s">
        <v>138</v>
      </c>
      <c r="AY313" s="17" t="s">
        <v>130</v>
      </c>
      <c r="BE313" s="142">
        <f t="shared" si="54"/>
        <v>0</v>
      </c>
      <c r="BF313" s="142">
        <f t="shared" si="55"/>
        <v>0</v>
      </c>
      <c r="BG313" s="142">
        <f t="shared" si="56"/>
        <v>0</v>
      </c>
      <c r="BH313" s="142">
        <f t="shared" si="57"/>
        <v>0</v>
      </c>
      <c r="BI313" s="142">
        <f t="shared" si="58"/>
        <v>0</v>
      </c>
      <c r="BJ313" s="17" t="s">
        <v>138</v>
      </c>
      <c r="BK313" s="142">
        <f t="shared" si="59"/>
        <v>0</v>
      </c>
      <c r="BL313" s="17" t="s">
        <v>220</v>
      </c>
      <c r="BM313" s="141" t="s">
        <v>617</v>
      </c>
    </row>
    <row r="314" spans="2:65" s="1" customFormat="1" ht="24.2" customHeight="1">
      <c r="B314" s="128"/>
      <c r="C314" s="129" t="s">
        <v>618</v>
      </c>
      <c r="D314" s="129" t="s">
        <v>133</v>
      </c>
      <c r="E314" s="130" t="s">
        <v>840</v>
      </c>
      <c r="F314" s="131" t="s">
        <v>841</v>
      </c>
      <c r="G314" s="132" t="s">
        <v>354</v>
      </c>
      <c r="H314" s="133">
        <v>1</v>
      </c>
      <c r="I314" s="134"/>
      <c r="J314" s="135">
        <f t="shared" si="50"/>
        <v>0</v>
      </c>
      <c r="K314" s="136"/>
      <c r="L314" s="32"/>
      <c r="M314" s="137" t="s">
        <v>1</v>
      </c>
      <c r="N314" s="138" t="s">
        <v>42</v>
      </c>
      <c r="P314" s="139">
        <f t="shared" si="51"/>
        <v>0</v>
      </c>
      <c r="Q314" s="139">
        <v>0</v>
      </c>
      <c r="R314" s="139">
        <f t="shared" si="52"/>
        <v>0</v>
      </c>
      <c r="S314" s="139">
        <v>0</v>
      </c>
      <c r="T314" s="140">
        <f t="shared" si="53"/>
        <v>0</v>
      </c>
      <c r="AR314" s="141" t="s">
        <v>220</v>
      </c>
      <c r="AT314" s="141" t="s">
        <v>133</v>
      </c>
      <c r="AU314" s="141" t="s">
        <v>138</v>
      </c>
      <c r="AY314" s="17" t="s">
        <v>130</v>
      </c>
      <c r="BE314" s="142">
        <f t="shared" si="54"/>
        <v>0</v>
      </c>
      <c r="BF314" s="142">
        <f t="shared" si="55"/>
        <v>0</v>
      </c>
      <c r="BG314" s="142">
        <f t="shared" si="56"/>
        <v>0</v>
      </c>
      <c r="BH314" s="142">
        <f t="shared" si="57"/>
        <v>0</v>
      </c>
      <c r="BI314" s="142">
        <f t="shared" si="58"/>
        <v>0</v>
      </c>
      <c r="BJ314" s="17" t="s">
        <v>138</v>
      </c>
      <c r="BK314" s="142">
        <f t="shared" si="59"/>
        <v>0</v>
      </c>
      <c r="BL314" s="17" t="s">
        <v>220</v>
      </c>
      <c r="BM314" s="141" t="s">
        <v>619</v>
      </c>
    </row>
    <row r="315" spans="2:65" s="1" customFormat="1" ht="21.75" customHeight="1">
      <c r="B315" s="128"/>
      <c r="C315" s="171" t="s">
        <v>620</v>
      </c>
      <c r="D315" s="171" t="s">
        <v>187</v>
      </c>
      <c r="E315" s="172" t="s">
        <v>832</v>
      </c>
      <c r="F315" s="173" t="s">
        <v>828</v>
      </c>
      <c r="G315" s="174" t="s">
        <v>184</v>
      </c>
      <c r="H315" s="175">
        <v>1</v>
      </c>
      <c r="I315" s="176"/>
      <c r="J315" s="177">
        <f t="shared" ref="J315:J317" si="60">ROUND(I315*H315,2)</f>
        <v>0</v>
      </c>
      <c r="K315" s="178"/>
      <c r="L315" s="179"/>
      <c r="M315" s="180" t="s">
        <v>1</v>
      </c>
      <c r="N315" s="181" t="s">
        <v>42</v>
      </c>
      <c r="P315" s="139">
        <f t="shared" ref="P315:P317" si="61">O315*H315</f>
        <v>0</v>
      </c>
      <c r="Q315" s="139">
        <v>3.5999999999999997E-2</v>
      </c>
      <c r="R315" s="139">
        <f t="shared" ref="R315:R317" si="62">Q315*H315</f>
        <v>3.5999999999999997E-2</v>
      </c>
      <c r="S315" s="139">
        <v>0</v>
      </c>
      <c r="T315" s="140">
        <f t="shared" ref="T315:T317" si="63">S315*H315</f>
        <v>0</v>
      </c>
      <c r="AR315" s="141" t="s">
        <v>251</v>
      </c>
      <c r="AT315" s="141" t="s">
        <v>187</v>
      </c>
      <c r="AU315" s="141" t="s">
        <v>138</v>
      </c>
      <c r="AY315" s="17" t="s">
        <v>130</v>
      </c>
      <c r="BE315" s="142">
        <f t="shared" ref="BE315:BE317" si="64">IF(N315="základní",J315,0)</f>
        <v>0</v>
      </c>
      <c r="BF315" s="142">
        <f t="shared" ref="BF315:BF317" si="65">IF(N315="snížená",J315,0)</f>
        <v>0</v>
      </c>
      <c r="BG315" s="142">
        <f t="shared" ref="BG315:BG317" si="66">IF(N315="zákl. přenesená",J315,0)</f>
        <v>0</v>
      </c>
      <c r="BH315" s="142">
        <f t="shared" ref="BH315:BH317" si="67">IF(N315="sníž. přenesená",J315,0)</f>
        <v>0</v>
      </c>
      <c r="BI315" s="142">
        <f t="shared" ref="BI315:BI317" si="68">IF(N315="nulová",J315,0)</f>
        <v>0</v>
      </c>
      <c r="BJ315" s="17" t="s">
        <v>138</v>
      </c>
      <c r="BK315" s="142">
        <f t="shared" ref="BK315:BK317" si="69">ROUND(I315*H315,2)</f>
        <v>0</v>
      </c>
      <c r="BL315" s="17" t="s">
        <v>220</v>
      </c>
      <c r="BM315" s="141" t="s">
        <v>621</v>
      </c>
    </row>
    <row r="316" spans="2:65" s="1" customFormat="1" ht="33" customHeight="1">
      <c r="B316" s="128"/>
      <c r="C316" s="129" t="s">
        <v>622</v>
      </c>
      <c r="D316" s="129" t="s">
        <v>133</v>
      </c>
      <c r="E316" s="130" t="s">
        <v>623</v>
      </c>
      <c r="F316" s="131" t="s">
        <v>624</v>
      </c>
      <c r="G316" s="132" t="s">
        <v>280</v>
      </c>
      <c r="H316" s="133"/>
      <c r="I316" s="134"/>
      <c r="J316" s="135">
        <f t="shared" si="60"/>
        <v>0</v>
      </c>
      <c r="K316" s="136"/>
      <c r="L316" s="32"/>
      <c r="M316" s="137" t="s">
        <v>1</v>
      </c>
      <c r="N316" s="138" t="s">
        <v>42</v>
      </c>
      <c r="P316" s="139">
        <f t="shared" si="61"/>
        <v>0</v>
      </c>
      <c r="Q316" s="139">
        <v>0</v>
      </c>
      <c r="R316" s="139">
        <f t="shared" si="62"/>
        <v>0</v>
      </c>
      <c r="S316" s="139">
        <v>0</v>
      </c>
      <c r="T316" s="140">
        <f t="shared" si="63"/>
        <v>0</v>
      </c>
      <c r="AR316" s="141" t="s">
        <v>220</v>
      </c>
      <c r="AT316" s="141" t="s">
        <v>133</v>
      </c>
      <c r="AU316" s="141" t="s">
        <v>138</v>
      </c>
      <c r="AY316" s="17" t="s">
        <v>130</v>
      </c>
      <c r="BE316" s="142">
        <f t="shared" si="64"/>
        <v>0</v>
      </c>
      <c r="BF316" s="142">
        <f t="shared" si="65"/>
        <v>0</v>
      </c>
      <c r="BG316" s="142">
        <f t="shared" si="66"/>
        <v>0</v>
      </c>
      <c r="BH316" s="142">
        <f t="shared" si="67"/>
        <v>0</v>
      </c>
      <c r="BI316" s="142">
        <f t="shared" si="68"/>
        <v>0</v>
      </c>
      <c r="BJ316" s="17" t="s">
        <v>138</v>
      </c>
      <c r="BK316" s="142">
        <f t="shared" si="69"/>
        <v>0</v>
      </c>
      <c r="BL316" s="17" t="s">
        <v>220</v>
      </c>
      <c r="BM316" s="141" t="s">
        <v>625</v>
      </c>
    </row>
    <row r="317" spans="2:65" s="1" customFormat="1" ht="24.2" customHeight="1">
      <c r="B317" s="128"/>
      <c r="C317" s="129" t="s">
        <v>626</v>
      </c>
      <c r="D317" s="129" t="s">
        <v>133</v>
      </c>
      <c r="E317" s="130" t="s">
        <v>627</v>
      </c>
      <c r="F317" s="131" t="s">
        <v>628</v>
      </c>
      <c r="G317" s="132" t="s">
        <v>280</v>
      </c>
      <c r="H317" s="133"/>
      <c r="I317" s="134"/>
      <c r="J317" s="135">
        <f t="shared" si="60"/>
        <v>0</v>
      </c>
      <c r="K317" s="136"/>
      <c r="L317" s="32"/>
      <c r="M317" s="137" t="s">
        <v>1</v>
      </c>
      <c r="N317" s="138" t="s">
        <v>42</v>
      </c>
      <c r="P317" s="139">
        <f t="shared" si="61"/>
        <v>0</v>
      </c>
      <c r="Q317" s="139">
        <v>0</v>
      </c>
      <c r="R317" s="139">
        <f t="shared" si="62"/>
        <v>0</v>
      </c>
      <c r="S317" s="139">
        <v>0</v>
      </c>
      <c r="T317" s="140">
        <f t="shared" si="63"/>
        <v>0</v>
      </c>
      <c r="AR317" s="141" t="s">
        <v>220</v>
      </c>
      <c r="AT317" s="141" t="s">
        <v>133</v>
      </c>
      <c r="AU317" s="141" t="s">
        <v>138</v>
      </c>
      <c r="AY317" s="17" t="s">
        <v>130</v>
      </c>
      <c r="BE317" s="142">
        <f t="shared" si="64"/>
        <v>0</v>
      </c>
      <c r="BF317" s="142">
        <f t="shared" si="65"/>
        <v>0</v>
      </c>
      <c r="BG317" s="142">
        <f t="shared" si="66"/>
        <v>0</v>
      </c>
      <c r="BH317" s="142">
        <f t="shared" si="67"/>
        <v>0</v>
      </c>
      <c r="BI317" s="142">
        <f t="shared" si="68"/>
        <v>0</v>
      </c>
      <c r="BJ317" s="17" t="s">
        <v>138</v>
      </c>
      <c r="BK317" s="142">
        <f t="shared" si="69"/>
        <v>0</v>
      </c>
      <c r="BL317" s="17" t="s">
        <v>220</v>
      </c>
      <c r="BM317" s="141" t="s">
        <v>629</v>
      </c>
    </row>
    <row r="318" spans="2:65" s="11" customFormat="1" ht="22.9" customHeight="1">
      <c r="B318" s="116"/>
      <c r="D318" s="117" t="s">
        <v>75</v>
      </c>
      <c r="E318" s="126" t="s">
        <v>630</v>
      </c>
      <c r="F318" s="126" t="s">
        <v>631</v>
      </c>
      <c r="I318" s="119"/>
      <c r="J318" s="127">
        <f>BK318</f>
        <v>0</v>
      </c>
      <c r="L318" s="116"/>
      <c r="M318" s="121"/>
      <c r="P318" s="122">
        <f>SUM(P319:P319)</f>
        <v>0</v>
      </c>
      <c r="R318" s="122">
        <f>SUM(R319:R319)</f>
        <v>0</v>
      </c>
      <c r="T318" s="123">
        <f>SUM(T319:T319)</f>
        <v>0</v>
      </c>
      <c r="AR318" s="117" t="s">
        <v>138</v>
      </c>
      <c r="AT318" s="124" t="s">
        <v>75</v>
      </c>
      <c r="AU318" s="124" t="s">
        <v>81</v>
      </c>
      <c r="AY318" s="117" t="s">
        <v>130</v>
      </c>
      <c r="BK318" s="125">
        <f>SUM(BK319:BK319)</f>
        <v>0</v>
      </c>
    </row>
    <row r="319" spans="2:65" s="1" customFormat="1" ht="16.5" customHeight="1">
      <c r="B319" s="128"/>
      <c r="C319" s="129" t="s">
        <v>632</v>
      </c>
      <c r="D319" s="129" t="s">
        <v>133</v>
      </c>
      <c r="E319" s="130" t="s">
        <v>842</v>
      </c>
      <c r="F319" s="131" t="s">
        <v>843</v>
      </c>
      <c r="G319" s="132" t="s">
        <v>184</v>
      </c>
      <c r="H319" s="133">
        <v>3</v>
      </c>
      <c r="I319" s="134"/>
      <c r="J319" s="135">
        <f>ROUND(I319*H319,2)</f>
        <v>0</v>
      </c>
      <c r="K319" s="136"/>
      <c r="L319" s="32"/>
      <c r="M319" s="137" t="s">
        <v>1</v>
      </c>
      <c r="N319" s="138" t="s">
        <v>42</v>
      </c>
      <c r="P319" s="139">
        <f>O319*H319</f>
        <v>0</v>
      </c>
      <c r="Q319" s="139">
        <v>0</v>
      </c>
      <c r="R319" s="139">
        <f>Q319*H319</f>
        <v>0</v>
      </c>
      <c r="S319" s="139">
        <v>0</v>
      </c>
      <c r="T319" s="140">
        <f>S319*H319</f>
        <v>0</v>
      </c>
      <c r="AR319" s="141" t="s">
        <v>220</v>
      </c>
      <c r="AT319" s="141" t="s">
        <v>133</v>
      </c>
      <c r="AU319" s="141" t="s">
        <v>138</v>
      </c>
      <c r="AY319" s="17" t="s">
        <v>130</v>
      </c>
      <c r="BE319" s="142">
        <f>IF(N319="základní",J319,0)</f>
        <v>0</v>
      </c>
      <c r="BF319" s="142">
        <f>IF(N319="snížená",J319,0)</f>
        <v>0</v>
      </c>
      <c r="BG319" s="142">
        <f>IF(N319="zákl. přenesená",J319,0)</f>
        <v>0</v>
      </c>
      <c r="BH319" s="142">
        <f>IF(N319="sníž. přenesená",J319,0)</f>
        <v>0</v>
      </c>
      <c r="BI319" s="142">
        <f>IF(N319="nulová",J319,0)</f>
        <v>0</v>
      </c>
      <c r="BJ319" s="17" t="s">
        <v>138</v>
      </c>
      <c r="BK319" s="142">
        <f>ROUND(I319*H319,2)</f>
        <v>0</v>
      </c>
      <c r="BL319" s="17" t="s">
        <v>220</v>
      </c>
      <c r="BM319" s="141" t="s">
        <v>633</v>
      </c>
    </row>
    <row r="320" spans="2:65" s="11" customFormat="1" ht="22.9" customHeight="1">
      <c r="B320" s="116"/>
      <c r="D320" s="117" t="s">
        <v>75</v>
      </c>
      <c r="E320" s="126" t="s">
        <v>634</v>
      </c>
      <c r="F320" s="126" t="s">
        <v>635</v>
      </c>
      <c r="I320" s="119"/>
      <c r="J320" s="127">
        <f>BK320</f>
        <v>0</v>
      </c>
      <c r="L320" s="116"/>
      <c r="M320" s="121"/>
      <c r="P320" s="122">
        <f>SUM(P321:P328)</f>
        <v>0</v>
      </c>
      <c r="R320" s="122">
        <f>SUM(R321:R328)</f>
        <v>0.11005430000000001</v>
      </c>
      <c r="T320" s="123">
        <f>SUM(T321:T328)</f>
        <v>0</v>
      </c>
      <c r="AR320" s="117" t="s">
        <v>138</v>
      </c>
      <c r="AT320" s="124" t="s">
        <v>75</v>
      </c>
      <c r="AU320" s="124" t="s">
        <v>81</v>
      </c>
      <c r="AY320" s="117" t="s">
        <v>130</v>
      </c>
      <c r="BK320" s="125">
        <f>SUM(BK321:BK328)</f>
        <v>0</v>
      </c>
    </row>
    <row r="321" spans="2:65" s="1" customFormat="1" ht="33" customHeight="1">
      <c r="B321" s="128"/>
      <c r="C321" s="129" t="s">
        <v>636</v>
      </c>
      <c r="D321" s="129" t="s">
        <v>133</v>
      </c>
      <c r="E321" s="130" t="s">
        <v>637</v>
      </c>
      <c r="F321" s="131" t="s">
        <v>638</v>
      </c>
      <c r="G321" s="132" t="s">
        <v>136</v>
      </c>
      <c r="H321" s="133">
        <v>3.4660000000000002</v>
      </c>
      <c r="I321" s="134"/>
      <c r="J321" s="135">
        <f>ROUND(I321*H321,2)</f>
        <v>0</v>
      </c>
      <c r="K321" s="136"/>
      <c r="L321" s="32"/>
      <c r="M321" s="137" t="s">
        <v>1</v>
      </c>
      <c r="N321" s="138" t="s">
        <v>42</v>
      </c>
      <c r="P321" s="139">
        <f>O321*H321</f>
        <v>0</v>
      </c>
      <c r="Q321" s="139">
        <v>7.5500000000000003E-3</v>
      </c>
      <c r="R321" s="139">
        <f>Q321*H321</f>
        <v>2.6168300000000002E-2</v>
      </c>
      <c r="S321" s="139">
        <v>0</v>
      </c>
      <c r="T321" s="140">
        <f>S321*H321</f>
        <v>0</v>
      </c>
      <c r="AR321" s="141" t="s">
        <v>220</v>
      </c>
      <c r="AT321" s="141" t="s">
        <v>133</v>
      </c>
      <c r="AU321" s="141" t="s">
        <v>138</v>
      </c>
      <c r="AY321" s="17" t="s">
        <v>130</v>
      </c>
      <c r="BE321" s="142">
        <f>IF(N321="základní",J321,0)</f>
        <v>0</v>
      </c>
      <c r="BF321" s="142">
        <f>IF(N321="snížená",J321,0)</f>
        <v>0</v>
      </c>
      <c r="BG321" s="142">
        <f>IF(N321="zákl. přenesená",J321,0)</f>
        <v>0</v>
      </c>
      <c r="BH321" s="142">
        <f>IF(N321="sníž. přenesená",J321,0)</f>
        <v>0</v>
      </c>
      <c r="BI321" s="142">
        <f>IF(N321="nulová",J321,0)</f>
        <v>0</v>
      </c>
      <c r="BJ321" s="17" t="s">
        <v>138</v>
      </c>
      <c r="BK321" s="142">
        <f>ROUND(I321*H321,2)</f>
        <v>0</v>
      </c>
      <c r="BL321" s="17" t="s">
        <v>220</v>
      </c>
      <c r="BM321" s="141" t="s">
        <v>639</v>
      </c>
    </row>
    <row r="322" spans="2:65" s="12" customFormat="1">
      <c r="B322" s="143"/>
      <c r="D322" s="144" t="s">
        <v>140</v>
      </c>
      <c r="E322" s="145" t="s">
        <v>1</v>
      </c>
      <c r="F322" s="146" t="s">
        <v>196</v>
      </c>
      <c r="H322" s="147">
        <v>3.4660000000000002</v>
      </c>
      <c r="I322" s="148"/>
      <c r="L322" s="143"/>
      <c r="M322" s="149"/>
      <c r="T322" s="150"/>
      <c r="AT322" s="145" t="s">
        <v>140</v>
      </c>
      <c r="AU322" s="145" t="s">
        <v>138</v>
      </c>
      <c r="AV322" s="12" t="s">
        <v>138</v>
      </c>
      <c r="AW322" s="12" t="s">
        <v>32</v>
      </c>
      <c r="AX322" s="12" t="s">
        <v>76</v>
      </c>
      <c r="AY322" s="145" t="s">
        <v>130</v>
      </c>
    </row>
    <row r="323" spans="2:65" s="13" customFormat="1">
      <c r="B323" s="151"/>
      <c r="D323" s="144" t="s">
        <v>140</v>
      </c>
      <c r="E323" s="152" t="s">
        <v>1</v>
      </c>
      <c r="F323" s="153" t="s">
        <v>151</v>
      </c>
      <c r="H323" s="154">
        <v>3.4660000000000002</v>
      </c>
      <c r="I323" s="155"/>
      <c r="L323" s="151"/>
      <c r="M323" s="156"/>
      <c r="T323" s="157"/>
      <c r="AT323" s="152" t="s">
        <v>140</v>
      </c>
      <c r="AU323" s="152" t="s">
        <v>138</v>
      </c>
      <c r="AV323" s="13" t="s">
        <v>137</v>
      </c>
      <c r="AW323" s="13" t="s">
        <v>32</v>
      </c>
      <c r="AX323" s="13" t="s">
        <v>81</v>
      </c>
      <c r="AY323" s="152" t="s">
        <v>130</v>
      </c>
    </row>
    <row r="324" spans="2:65" s="1" customFormat="1" ht="24.2" customHeight="1">
      <c r="B324" s="128"/>
      <c r="C324" s="171" t="s">
        <v>640</v>
      </c>
      <c r="D324" s="171" t="s">
        <v>187</v>
      </c>
      <c r="E324" s="172" t="s">
        <v>641</v>
      </c>
      <c r="F324" s="173" t="s">
        <v>642</v>
      </c>
      <c r="G324" s="174" t="s">
        <v>136</v>
      </c>
      <c r="H324" s="175">
        <v>3.8130000000000002</v>
      </c>
      <c r="I324" s="176"/>
      <c r="J324" s="177">
        <f>ROUND(I324*H324,2)</f>
        <v>0</v>
      </c>
      <c r="K324" s="178"/>
      <c r="L324" s="179"/>
      <c r="M324" s="180" t="s">
        <v>1</v>
      </c>
      <c r="N324" s="181" t="s">
        <v>42</v>
      </c>
      <c r="P324" s="139">
        <f>O324*H324</f>
        <v>0</v>
      </c>
      <c r="Q324" s="139">
        <v>2.1999999999999999E-2</v>
      </c>
      <c r="R324" s="139">
        <f>Q324*H324</f>
        <v>8.3886000000000002E-2</v>
      </c>
      <c r="S324" s="139">
        <v>0</v>
      </c>
      <c r="T324" s="140">
        <f>S324*H324</f>
        <v>0</v>
      </c>
      <c r="AR324" s="141" t="s">
        <v>251</v>
      </c>
      <c r="AT324" s="141" t="s">
        <v>187</v>
      </c>
      <c r="AU324" s="141" t="s">
        <v>138</v>
      </c>
      <c r="AY324" s="17" t="s">
        <v>130</v>
      </c>
      <c r="BE324" s="142">
        <f>IF(N324="základní",J324,0)</f>
        <v>0</v>
      </c>
      <c r="BF324" s="142">
        <f>IF(N324="snížená",J324,0)</f>
        <v>0</v>
      </c>
      <c r="BG324" s="142">
        <f>IF(N324="zákl. přenesená",J324,0)</f>
        <v>0</v>
      </c>
      <c r="BH324" s="142">
        <f>IF(N324="sníž. přenesená",J324,0)</f>
        <v>0</v>
      </c>
      <c r="BI324" s="142">
        <f>IF(N324="nulová",J324,0)</f>
        <v>0</v>
      </c>
      <c r="BJ324" s="17" t="s">
        <v>138</v>
      </c>
      <c r="BK324" s="142">
        <f>ROUND(I324*H324,2)</f>
        <v>0</v>
      </c>
      <c r="BL324" s="17" t="s">
        <v>220</v>
      </c>
      <c r="BM324" s="141" t="s">
        <v>643</v>
      </c>
    </row>
    <row r="325" spans="2:65" s="12" customFormat="1">
      <c r="B325" s="143"/>
      <c r="D325" s="144" t="s">
        <v>140</v>
      </c>
      <c r="E325" s="145" t="s">
        <v>1</v>
      </c>
      <c r="F325" s="146" t="s">
        <v>256</v>
      </c>
      <c r="H325" s="147">
        <v>3.4660000000000002</v>
      </c>
      <c r="I325" s="148"/>
      <c r="L325" s="143"/>
      <c r="M325" s="149"/>
      <c r="T325" s="150"/>
      <c r="AT325" s="145" t="s">
        <v>140</v>
      </c>
      <c r="AU325" s="145" t="s">
        <v>138</v>
      </c>
      <c r="AV325" s="12" t="s">
        <v>138</v>
      </c>
      <c r="AW325" s="12" t="s">
        <v>32</v>
      </c>
      <c r="AX325" s="12" t="s">
        <v>81</v>
      </c>
      <c r="AY325" s="145" t="s">
        <v>130</v>
      </c>
    </row>
    <row r="326" spans="2:65" s="12" customFormat="1">
      <c r="B326" s="143"/>
      <c r="D326" s="144" t="s">
        <v>140</v>
      </c>
      <c r="F326" s="146" t="s">
        <v>644</v>
      </c>
      <c r="H326" s="147">
        <v>3.8130000000000002</v>
      </c>
      <c r="I326" s="148"/>
      <c r="L326" s="143"/>
      <c r="M326" s="149"/>
      <c r="T326" s="150"/>
      <c r="AT326" s="145" t="s">
        <v>140</v>
      </c>
      <c r="AU326" s="145" t="s">
        <v>138</v>
      </c>
      <c r="AV326" s="12" t="s">
        <v>138</v>
      </c>
      <c r="AW326" s="12" t="s">
        <v>3</v>
      </c>
      <c r="AX326" s="12" t="s">
        <v>81</v>
      </c>
      <c r="AY326" s="145" t="s">
        <v>130</v>
      </c>
    </row>
    <row r="327" spans="2:65" s="1" customFormat="1" ht="33" customHeight="1">
      <c r="B327" s="128"/>
      <c r="C327" s="129" t="s">
        <v>645</v>
      </c>
      <c r="D327" s="129" t="s">
        <v>133</v>
      </c>
      <c r="E327" s="130" t="s">
        <v>646</v>
      </c>
      <c r="F327" s="131" t="s">
        <v>647</v>
      </c>
      <c r="G327" s="132" t="s">
        <v>280</v>
      </c>
      <c r="H327" s="133"/>
      <c r="I327" s="134"/>
      <c r="J327" s="135">
        <f>ROUND(I327*H327,2)</f>
        <v>0</v>
      </c>
      <c r="K327" s="136"/>
      <c r="L327" s="32"/>
      <c r="M327" s="137" t="s">
        <v>1</v>
      </c>
      <c r="N327" s="138" t="s">
        <v>42</v>
      </c>
      <c r="P327" s="139">
        <f>O327*H327</f>
        <v>0</v>
      </c>
      <c r="Q327" s="139">
        <v>0</v>
      </c>
      <c r="R327" s="139">
        <f>Q327*H327</f>
        <v>0</v>
      </c>
      <c r="S327" s="139">
        <v>0</v>
      </c>
      <c r="T327" s="140">
        <f>S327*H327</f>
        <v>0</v>
      </c>
      <c r="AR327" s="141" t="s">
        <v>220</v>
      </c>
      <c r="AT327" s="141" t="s">
        <v>133</v>
      </c>
      <c r="AU327" s="141" t="s">
        <v>138</v>
      </c>
      <c r="AY327" s="17" t="s">
        <v>130</v>
      </c>
      <c r="BE327" s="142">
        <f>IF(N327="základní",J327,0)</f>
        <v>0</v>
      </c>
      <c r="BF327" s="142">
        <f>IF(N327="snížená",J327,0)</f>
        <v>0</v>
      </c>
      <c r="BG327" s="142">
        <f>IF(N327="zákl. přenesená",J327,0)</f>
        <v>0</v>
      </c>
      <c r="BH327" s="142">
        <f>IF(N327="sníž. přenesená",J327,0)</f>
        <v>0</v>
      </c>
      <c r="BI327" s="142">
        <f>IF(N327="nulová",J327,0)</f>
        <v>0</v>
      </c>
      <c r="BJ327" s="17" t="s">
        <v>138</v>
      </c>
      <c r="BK327" s="142">
        <f>ROUND(I327*H327,2)</f>
        <v>0</v>
      </c>
      <c r="BL327" s="17" t="s">
        <v>220</v>
      </c>
      <c r="BM327" s="141" t="s">
        <v>648</v>
      </c>
    </row>
    <row r="328" spans="2:65" s="1" customFormat="1" ht="24.2" customHeight="1">
      <c r="B328" s="128"/>
      <c r="C328" s="129" t="s">
        <v>649</v>
      </c>
      <c r="D328" s="129" t="s">
        <v>133</v>
      </c>
      <c r="E328" s="130" t="s">
        <v>650</v>
      </c>
      <c r="F328" s="131" t="s">
        <v>651</v>
      </c>
      <c r="G328" s="132" t="s">
        <v>280</v>
      </c>
      <c r="H328" s="133"/>
      <c r="I328" s="134"/>
      <c r="J328" s="135">
        <f>ROUND(I328*H328,2)</f>
        <v>0</v>
      </c>
      <c r="K328" s="136"/>
      <c r="L328" s="32"/>
      <c r="M328" s="137" t="s">
        <v>1</v>
      </c>
      <c r="N328" s="138" t="s">
        <v>42</v>
      </c>
      <c r="P328" s="139">
        <f>O328*H328</f>
        <v>0</v>
      </c>
      <c r="Q328" s="139">
        <v>0</v>
      </c>
      <c r="R328" s="139">
        <f>Q328*H328</f>
        <v>0</v>
      </c>
      <c r="S328" s="139">
        <v>0</v>
      </c>
      <c r="T328" s="140">
        <f>S328*H328</f>
        <v>0</v>
      </c>
      <c r="AR328" s="141" t="s">
        <v>220</v>
      </c>
      <c r="AT328" s="141" t="s">
        <v>133</v>
      </c>
      <c r="AU328" s="141" t="s">
        <v>138</v>
      </c>
      <c r="AY328" s="17" t="s">
        <v>130</v>
      </c>
      <c r="BE328" s="142">
        <f>IF(N328="základní",J328,0)</f>
        <v>0</v>
      </c>
      <c r="BF328" s="142">
        <f>IF(N328="snížená",J328,0)</f>
        <v>0</v>
      </c>
      <c r="BG328" s="142">
        <f>IF(N328="zákl. přenesená",J328,0)</f>
        <v>0</v>
      </c>
      <c r="BH328" s="142">
        <f>IF(N328="sníž. přenesená",J328,0)</f>
        <v>0</v>
      </c>
      <c r="BI328" s="142">
        <f>IF(N328="nulová",J328,0)</f>
        <v>0</v>
      </c>
      <c r="BJ328" s="17" t="s">
        <v>138</v>
      </c>
      <c r="BK328" s="142">
        <f>ROUND(I328*H328,2)</f>
        <v>0</v>
      </c>
      <c r="BL328" s="17" t="s">
        <v>220</v>
      </c>
      <c r="BM328" s="141" t="s">
        <v>652</v>
      </c>
    </row>
    <row r="329" spans="2:65" s="11" customFormat="1" ht="22.9" customHeight="1">
      <c r="B329" s="116"/>
      <c r="D329" s="117" t="s">
        <v>75</v>
      </c>
      <c r="E329" s="126" t="s">
        <v>653</v>
      </c>
      <c r="F329" s="126" t="s">
        <v>654</v>
      </c>
      <c r="I329" s="119"/>
      <c r="J329" s="127">
        <f>BK329</f>
        <v>0</v>
      </c>
      <c r="L329" s="116"/>
      <c r="M329" s="121"/>
      <c r="P329" s="122">
        <f>SUM(P330:P344)</f>
        <v>0</v>
      </c>
      <c r="R329" s="122">
        <f>SUM(R330:R344)</f>
        <v>0.30178105</v>
      </c>
      <c r="T329" s="123">
        <f>SUM(T330:T344)</f>
        <v>0</v>
      </c>
      <c r="AR329" s="117" t="s">
        <v>138</v>
      </c>
      <c r="AT329" s="124" t="s">
        <v>75</v>
      </c>
      <c r="AU329" s="124" t="s">
        <v>81</v>
      </c>
      <c r="AY329" s="117" t="s">
        <v>130</v>
      </c>
      <c r="BK329" s="125">
        <f>SUM(BK330:BK344)</f>
        <v>0</v>
      </c>
    </row>
    <row r="330" spans="2:65" s="1" customFormat="1" ht="21.75" customHeight="1">
      <c r="B330" s="128"/>
      <c r="C330" s="129" t="s">
        <v>655</v>
      </c>
      <c r="D330" s="129" t="s">
        <v>133</v>
      </c>
      <c r="E330" s="130" t="s">
        <v>656</v>
      </c>
      <c r="F330" s="131" t="s">
        <v>657</v>
      </c>
      <c r="G330" s="132" t="s">
        <v>265</v>
      </c>
      <c r="H330" s="133">
        <v>51.234999999999999</v>
      </c>
      <c r="I330" s="134"/>
      <c r="J330" s="135">
        <f>ROUND(I330*H330,2)</f>
        <v>0</v>
      </c>
      <c r="K330" s="136"/>
      <c r="L330" s="32"/>
      <c r="M330" s="137" t="s">
        <v>1</v>
      </c>
      <c r="N330" s="138" t="s">
        <v>42</v>
      </c>
      <c r="P330" s="139">
        <f>O330*H330</f>
        <v>0</v>
      </c>
      <c r="Q330" s="139">
        <v>1.0000000000000001E-5</v>
      </c>
      <c r="R330" s="139">
        <f>Q330*H330</f>
        <v>5.1235000000000007E-4</v>
      </c>
      <c r="S330" s="139">
        <v>0</v>
      </c>
      <c r="T330" s="140">
        <f>S330*H330</f>
        <v>0</v>
      </c>
      <c r="AR330" s="141" t="s">
        <v>220</v>
      </c>
      <c r="AT330" s="141" t="s">
        <v>133</v>
      </c>
      <c r="AU330" s="141" t="s">
        <v>138</v>
      </c>
      <c r="AY330" s="17" t="s">
        <v>130</v>
      </c>
      <c r="BE330" s="142">
        <f>IF(N330="základní",J330,0)</f>
        <v>0</v>
      </c>
      <c r="BF330" s="142">
        <f>IF(N330="snížená",J330,0)</f>
        <v>0</v>
      </c>
      <c r="BG330" s="142">
        <f>IF(N330="zákl. přenesená",J330,0)</f>
        <v>0</v>
      </c>
      <c r="BH330" s="142">
        <f>IF(N330="sníž. přenesená",J330,0)</f>
        <v>0</v>
      </c>
      <c r="BI330" s="142">
        <f>IF(N330="nulová",J330,0)</f>
        <v>0</v>
      </c>
      <c r="BJ330" s="17" t="s">
        <v>138</v>
      </c>
      <c r="BK330" s="142">
        <f>ROUND(I330*H330,2)</f>
        <v>0</v>
      </c>
      <c r="BL330" s="17" t="s">
        <v>220</v>
      </c>
      <c r="BM330" s="141" t="s">
        <v>658</v>
      </c>
    </row>
    <row r="331" spans="2:65" s="1" customFormat="1" ht="16.5" customHeight="1">
      <c r="B331" s="128"/>
      <c r="C331" s="171" t="s">
        <v>659</v>
      </c>
      <c r="D331" s="171" t="s">
        <v>187</v>
      </c>
      <c r="E331" s="172" t="s">
        <v>660</v>
      </c>
      <c r="F331" s="173" t="s">
        <v>661</v>
      </c>
      <c r="G331" s="174" t="s">
        <v>265</v>
      </c>
      <c r="H331" s="175">
        <v>56.915999999999997</v>
      </c>
      <c r="I331" s="176"/>
      <c r="J331" s="177">
        <f>ROUND(I331*H331,2)</f>
        <v>0</v>
      </c>
      <c r="K331" s="178"/>
      <c r="L331" s="179"/>
      <c r="M331" s="180" t="s">
        <v>1</v>
      </c>
      <c r="N331" s="181" t="s">
        <v>42</v>
      </c>
      <c r="P331" s="139">
        <f>O331*H331</f>
        <v>0</v>
      </c>
      <c r="Q331" s="139">
        <v>2.9999999999999997E-4</v>
      </c>
      <c r="R331" s="139">
        <f>Q331*H331</f>
        <v>1.7074799999999998E-2</v>
      </c>
      <c r="S331" s="139">
        <v>0</v>
      </c>
      <c r="T331" s="140">
        <f>S331*H331</f>
        <v>0</v>
      </c>
      <c r="AR331" s="141" t="s">
        <v>251</v>
      </c>
      <c r="AT331" s="141" t="s">
        <v>187</v>
      </c>
      <c r="AU331" s="141" t="s">
        <v>138</v>
      </c>
      <c r="AY331" s="17" t="s">
        <v>130</v>
      </c>
      <c r="BE331" s="142">
        <f>IF(N331="základní",J331,0)</f>
        <v>0</v>
      </c>
      <c r="BF331" s="142">
        <f>IF(N331="snížená",J331,0)</f>
        <v>0</v>
      </c>
      <c r="BG331" s="142">
        <f>IF(N331="zákl. přenesená",J331,0)</f>
        <v>0</v>
      </c>
      <c r="BH331" s="142">
        <f>IF(N331="sníž. přenesená",J331,0)</f>
        <v>0</v>
      </c>
      <c r="BI331" s="142">
        <f>IF(N331="nulová",J331,0)</f>
        <v>0</v>
      </c>
      <c r="BJ331" s="17" t="s">
        <v>138</v>
      </c>
      <c r="BK331" s="142">
        <f>ROUND(I331*H331,2)</f>
        <v>0</v>
      </c>
      <c r="BL331" s="17" t="s">
        <v>220</v>
      </c>
      <c r="BM331" s="141" t="s">
        <v>662</v>
      </c>
    </row>
    <row r="332" spans="2:65" s="12" customFormat="1">
      <c r="B332" s="143"/>
      <c r="D332" s="144" t="s">
        <v>140</v>
      </c>
      <c r="F332" s="146" t="s">
        <v>663</v>
      </c>
      <c r="H332" s="147">
        <v>56.915999999999997</v>
      </c>
      <c r="I332" s="148"/>
      <c r="L332" s="143"/>
      <c r="M332" s="149"/>
      <c r="T332" s="150"/>
      <c r="AT332" s="145" t="s">
        <v>140</v>
      </c>
      <c r="AU332" s="145" t="s">
        <v>138</v>
      </c>
      <c r="AV332" s="12" t="s">
        <v>138</v>
      </c>
      <c r="AW332" s="12" t="s">
        <v>3</v>
      </c>
      <c r="AX332" s="12" t="s">
        <v>81</v>
      </c>
      <c r="AY332" s="145" t="s">
        <v>130</v>
      </c>
    </row>
    <row r="333" spans="2:65" s="1" customFormat="1" ht="24.2" customHeight="1">
      <c r="B333" s="128"/>
      <c r="C333" s="129" t="s">
        <v>664</v>
      </c>
      <c r="D333" s="129" t="s">
        <v>133</v>
      </c>
      <c r="E333" s="130" t="s">
        <v>845</v>
      </c>
      <c r="F333" s="131" t="s">
        <v>844</v>
      </c>
      <c r="G333" s="132" t="s">
        <v>136</v>
      </c>
      <c r="H333" s="133">
        <v>40.396999999999998</v>
      </c>
      <c r="I333" s="134"/>
      <c r="J333" s="135">
        <f>ROUND(I333*H333,2)</f>
        <v>0</v>
      </c>
      <c r="K333" s="136"/>
      <c r="L333" s="32"/>
      <c r="M333" s="137" t="s">
        <v>1</v>
      </c>
      <c r="N333" s="138" t="s">
        <v>42</v>
      </c>
      <c r="P333" s="139">
        <f>O333*H333</f>
        <v>0</v>
      </c>
      <c r="Q333" s="139">
        <v>0</v>
      </c>
      <c r="R333" s="139">
        <f>Q333*H333</f>
        <v>0</v>
      </c>
      <c r="S333" s="139">
        <v>0</v>
      </c>
      <c r="T333" s="140">
        <f>S333*H333</f>
        <v>0</v>
      </c>
      <c r="AR333" s="141" t="s">
        <v>220</v>
      </c>
      <c r="AT333" s="141" t="s">
        <v>133</v>
      </c>
      <c r="AU333" s="141" t="s">
        <v>138</v>
      </c>
      <c r="AY333" s="17" t="s">
        <v>130</v>
      </c>
      <c r="BE333" s="142">
        <f>IF(N333="základní",J333,0)</f>
        <v>0</v>
      </c>
      <c r="BF333" s="142">
        <f>IF(N333="snížená",J333,0)</f>
        <v>0</v>
      </c>
      <c r="BG333" s="142">
        <f>IF(N333="zákl. přenesená",J333,0)</f>
        <v>0</v>
      </c>
      <c r="BH333" s="142">
        <f>IF(N333="sníž. přenesená",J333,0)</f>
        <v>0</v>
      </c>
      <c r="BI333" s="142">
        <f>IF(N333="nulová",J333,0)</f>
        <v>0</v>
      </c>
      <c r="BJ333" s="17" t="s">
        <v>138</v>
      </c>
      <c r="BK333" s="142">
        <f>ROUND(I333*H333,2)</f>
        <v>0</v>
      </c>
      <c r="BL333" s="17" t="s">
        <v>220</v>
      </c>
      <c r="BM333" s="141" t="s">
        <v>665</v>
      </c>
    </row>
    <row r="334" spans="2:65" s="12" customFormat="1">
      <c r="B334" s="143"/>
      <c r="D334" s="144" t="s">
        <v>140</v>
      </c>
      <c r="E334" s="145" t="s">
        <v>1</v>
      </c>
      <c r="F334" s="146" t="s">
        <v>192</v>
      </c>
      <c r="H334" s="147">
        <v>4.8600000000000003</v>
      </c>
      <c r="I334" s="148"/>
      <c r="L334" s="143"/>
      <c r="M334" s="149"/>
      <c r="T334" s="150"/>
      <c r="AT334" s="145" t="s">
        <v>140</v>
      </c>
      <c r="AU334" s="145" t="s">
        <v>138</v>
      </c>
      <c r="AV334" s="12" t="s">
        <v>138</v>
      </c>
      <c r="AW334" s="12" t="s">
        <v>32</v>
      </c>
      <c r="AX334" s="12" t="s">
        <v>76</v>
      </c>
      <c r="AY334" s="145" t="s">
        <v>130</v>
      </c>
    </row>
    <row r="335" spans="2:65" s="12" customFormat="1">
      <c r="B335" s="143"/>
      <c r="D335" s="144" t="s">
        <v>140</v>
      </c>
      <c r="E335" s="145" t="s">
        <v>1</v>
      </c>
      <c r="F335" s="146" t="s">
        <v>193</v>
      </c>
      <c r="H335" s="147">
        <v>7.5830000000000002</v>
      </c>
      <c r="I335" s="148"/>
      <c r="L335" s="143"/>
      <c r="M335" s="149"/>
      <c r="T335" s="150"/>
      <c r="AT335" s="145" t="s">
        <v>140</v>
      </c>
      <c r="AU335" s="145" t="s">
        <v>138</v>
      </c>
      <c r="AV335" s="12" t="s">
        <v>138</v>
      </c>
      <c r="AW335" s="12" t="s">
        <v>32</v>
      </c>
      <c r="AX335" s="12" t="s">
        <v>76</v>
      </c>
      <c r="AY335" s="145" t="s">
        <v>130</v>
      </c>
    </row>
    <row r="336" spans="2:65" s="12" customFormat="1">
      <c r="B336" s="143"/>
      <c r="D336" s="144" t="s">
        <v>140</v>
      </c>
      <c r="E336" s="145" t="s">
        <v>1</v>
      </c>
      <c r="F336" s="146" t="s">
        <v>194</v>
      </c>
      <c r="H336" s="147">
        <v>16.119</v>
      </c>
      <c r="I336" s="148"/>
      <c r="L336" s="143"/>
      <c r="M336" s="149"/>
      <c r="T336" s="150"/>
      <c r="AT336" s="145" t="s">
        <v>140</v>
      </c>
      <c r="AU336" s="145" t="s">
        <v>138</v>
      </c>
      <c r="AV336" s="12" t="s">
        <v>138</v>
      </c>
      <c r="AW336" s="12" t="s">
        <v>32</v>
      </c>
      <c r="AX336" s="12" t="s">
        <v>76</v>
      </c>
      <c r="AY336" s="145" t="s">
        <v>130</v>
      </c>
    </row>
    <row r="337" spans="2:65" s="12" customFormat="1">
      <c r="B337" s="143"/>
      <c r="D337" s="144" t="s">
        <v>140</v>
      </c>
      <c r="E337" s="145" t="s">
        <v>1</v>
      </c>
      <c r="F337" s="146" t="s">
        <v>195</v>
      </c>
      <c r="H337" s="147">
        <v>11.835000000000001</v>
      </c>
      <c r="I337" s="148"/>
      <c r="L337" s="143"/>
      <c r="M337" s="149"/>
      <c r="T337" s="150"/>
      <c r="AT337" s="145" t="s">
        <v>140</v>
      </c>
      <c r="AU337" s="145" t="s">
        <v>138</v>
      </c>
      <c r="AV337" s="12" t="s">
        <v>138</v>
      </c>
      <c r="AW337" s="12" t="s">
        <v>32</v>
      </c>
      <c r="AX337" s="12" t="s">
        <v>76</v>
      </c>
      <c r="AY337" s="145" t="s">
        <v>130</v>
      </c>
    </row>
    <row r="338" spans="2:65" s="13" customFormat="1">
      <c r="B338" s="151"/>
      <c r="D338" s="144" t="s">
        <v>140</v>
      </c>
      <c r="E338" s="152" t="s">
        <v>1</v>
      </c>
      <c r="F338" s="153" t="s">
        <v>151</v>
      </c>
      <c r="H338" s="154">
        <v>40.397000000000006</v>
      </c>
      <c r="I338" s="155"/>
      <c r="L338" s="151"/>
      <c r="M338" s="156"/>
      <c r="T338" s="157"/>
      <c r="AT338" s="152" t="s">
        <v>140</v>
      </c>
      <c r="AU338" s="152" t="s">
        <v>138</v>
      </c>
      <c r="AV338" s="13" t="s">
        <v>137</v>
      </c>
      <c r="AW338" s="13" t="s">
        <v>32</v>
      </c>
      <c r="AX338" s="13" t="s">
        <v>81</v>
      </c>
      <c r="AY338" s="152" t="s">
        <v>130</v>
      </c>
    </row>
    <row r="339" spans="2:65" s="1" customFormat="1" ht="44.25" customHeight="1">
      <c r="B339" s="128"/>
      <c r="C339" s="171" t="s">
        <v>666</v>
      </c>
      <c r="D339" s="171" t="s">
        <v>187</v>
      </c>
      <c r="E339" s="172" t="s">
        <v>854</v>
      </c>
      <c r="F339" s="173" t="s">
        <v>855</v>
      </c>
      <c r="G339" s="174" t="s">
        <v>136</v>
      </c>
      <c r="H339" s="175">
        <v>42.417000000000002</v>
      </c>
      <c r="I339" s="176"/>
      <c r="J339" s="177">
        <f>ROUND(I339*H339,2)</f>
        <v>0</v>
      </c>
      <c r="K339" s="178"/>
      <c r="L339" s="179"/>
      <c r="M339" s="180" t="s">
        <v>1</v>
      </c>
      <c r="N339" s="181" t="s">
        <v>42</v>
      </c>
      <c r="P339" s="139">
        <f>O339*H339</f>
        <v>0</v>
      </c>
      <c r="Q339" s="139">
        <v>6.7000000000000002E-3</v>
      </c>
      <c r="R339" s="139">
        <f>Q339*H339</f>
        <v>0.2841939</v>
      </c>
      <c r="S339" s="139">
        <v>0</v>
      </c>
      <c r="T339" s="140">
        <f>S339*H339</f>
        <v>0</v>
      </c>
      <c r="AR339" s="141" t="s">
        <v>251</v>
      </c>
      <c r="AT339" s="141" t="s">
        <v>187</v>
      </c>
      <c r="AU339" s="141" t="s">
        <v>138</v>
      </c>
      <c r="AY339" s="17" t="s">
        <v>130</v>
      </c>
      <c r="BE339" s="142">
        <f>IF(N339="základní",J339,0)</f>
        <v>0</v>
      </c>
      <c r="BF339" s="142">
        <f>IF(N339="snížená",J339,0)</f>
        <v>0</v>
      </c>
      <c r="BG339" s="142">
        <f>IF(N339="zákl. přenesená",J339,0)</f>
        <v>0</v>
      </c>
      <c r="BH339" s="142">
        <f>IF(N339="sníž. přenesená",J339,0)</f>
        <v>0</v>
      </c>
      <c r="BI339" s="142">
        <f>IF(N339="nulová",J339,0)</f>
        <v>0</v>
      </c>
      <c r="BJ339" s="17" t="s">
        <v>138</v>
      </c>
      <c r="BK339" s="142">
        <f>ROUND(I339*H339,2)</f>
        <v>0</v>
      </c>
      <c r="BL339" s="17" t="s">
        <v>220</v>
      </c>
      <c r="BM339" s="141" t="s">
        <v>667</v>
      </c>
    </row>
    <row r="340" spans="2:65" s="12" customFormat="1">
      <c r="B340" s="143"/>
      <c r="D340" s="144" t="s">
        <v>140</v>
      </c>
      <c r="E340" s="145" t="s">
        <v>1</v>
      </c>
      <c r="F340" s="146" t="s">
        <v>668</v>
      </c>
      <c r="H340" s="147">
        <v>40.396999999999998</v>
      </c>
      <c r="I340" s="148"/>
      <c r="L340" s="143"/>
      <c r="M340" s="149"/>
      <c r="T340" s="150"/>
      <c r="AT340" s="145" t="s">
        <v>140</v>
      </c>
      <c r="AU340" s="145" t="s">
        <v>138</v>
      </c>
      <c r="AV340" s="12" t="s">
        <v>138</v>
      </c>
      <c r="AW340" s="12" t="s">
        <v>32</v>
      </c>
      <c r="AX340" s="12" t="s">
        <v>76</v>
      </c>
      <c r="AY340" s="145" t="s">
        <v>130</v>
      </c>
    </row>
    <row r="341" spans="2:65" s="13" customFormat="1">
      <c r="B341" s="151"/>
      <c r="D341" s="144" t="s">
        <v>140</v>
      </c>
      <c r="E341" s="152" t="s">
        <v>1</v>
      </c>
      <c r="F341" s="153" t="s">
        <v>151</v>
      </c>
      <c r="H341" s="154">
        <v>40.396999999999998</v>
      </c>
      <c r="I341" s="155"/>
      <c r="L341" s="151"/>
      <c r="M341" s="156"/>
      <c r="T341" s="157"/>
      <c r="AT341" s="152" t="s">
        <v>140</v>
      </c>
      <c r="AU341" s="152" t="s">
        <v>138</v>
      </c>
      <c r="AV341" s="13" t="s">
        <v>137</v>
      </c>
      <c r="AW341" s="13" t="s">
        <v>32</v>
      </c>
      <c r="AX341" s="13" t="s">
        <v>81</v>
      </c>
      <c r="AY341" s="152" t="s">
        <v>130</v>
      </c>
    </row>
    <row r="342" spans="2:65" s="12" customFormat="1">
      <c r="B342" s="143"/>
      <c r="D342" s="144" t="s">
        <v>140</v>
      </c>
      <c r="F342" s="146" t="s">
        <v>669</v>
      </c>
      <c r="H342" s="147">
        <v>42.417000000000002</v>
      </c>
      <c r="I342" s="148"/>
      <c r="L342" s="143"/>
      <c r="M342" s="149"/>
      <c r="T342" s="150"/>
      <c r="AT342" s="145" t="s">
        <v>140</v>
      </c>
      <c r="AU342" s="145" t="s">
        <v>138</v>
      </c>
      <c r="AV342" s="12" t="s">
        <v>138</v>
      </c>
      <c r="AW342" s="12" t="s">
        <v>3</v>
      </c>
      <c r="AX342" s="12" t="s">
        <v>81</v>
      </c>
      <c r="AY342" s="145" t="s">
        <v>130</v>
      </c>
    </row>
    <row r="343" spans="2:65" s="1" customFormat="1" ht="33" customHeight="1">
      <c r="B343" s="128"/>
      <c r="C343" s="129" t="s">
        <v>670</v>
      </c>
      <c r="D343" s="129" t="s">
        <v>133</v>
      </c>
      <c r="E343" s="130" t="s">
        <v>671</v>
      </c>
      <c r="F343" s="131" t="s">
        <v>672</v>
      </c>
      <c r="G343" s="132" t="s">
        <v>280</v>
      </c>
      <c r="H343" s="133"/>
      <c r="I343" s="134"/>
      <c r="J343" s="135">
        <f>ROUND(I343*H343,2)</f>
        <v>0</v>
      </c>
      <c r="K343" s="136"/>
      <c r="L343" s="32"/>
      <c r="M343" s="137" t="s">
        <v>1</v>
      </c>
      <c r="N343" s="138" t="s">
        <v>42</v>
      </c>
      <c r="P343" s="139">
        <f>O343*H343</f>
        <v>0</v>
      </c>
      <c r="Q343" s="139">
        <v>0</v>
      </c>
      <c r="R343" s="139">
        <f>Q343*H343</f>
        <v>0</v>
      </c>
      <c r="S343" s="139">
        <v>0</v>
      </c>
      <c r="T343" s="140">
        <f>S343*H343</f>
        <v>0</v>
      </c>
      <c r="AR343" s="141" t="s">
        <v>220</v>
      </c>
      <c r="AT343" s="141" t="s">
        <v>133</v>
      </c>
      <c r="AU343" s="141" t="s">
        <v>138</v>
      </c>
      <c r="AY343" s="17" t="s">
        <v>130</v>
      </c>
      <c r="BE343" s="142">
        <f>IF(N343="základní",J343,0)</f>
        <v>0</v>
      </c>
      <c r="BF343" s="142">
        <f>IF(N343="snížená",J343,0)</f>
        <v>0</v>
      </c>
      <c r="BG343" s="142">
        <f>IF(N343="zákl. přenesená",J343,0)</f>
        <v>0</v>
      </c>
      <c r="BH343" s="142">
        <f>IF(N343="sníž. přenesená",J343,0)</f>
        <v>0</v>
      </c>
      <c r="BI343" s="142">
        <f>IF(N343="nulová",J343,0)</f>
        <v>0</v>
      </c>
      <c r="BJ343" s="17" t="s">
        <v>138</v>
      </c>
      <c r="BK343" s="142">
        <f>ROUND(I343*H343,2)</f>
        <v>0</v>
      </c>
      <c r="BL343" s="17" t="s">
        <v>220</v>
      </c>
      <c r="BM343" s="141" t="s">
        <v>673</v>
      </c>
    </row>
    <row r="344" spans="2:65" s="1" customFormat="1" ht="24.2" customHeight="1">
      <c r="B344" s="128"/>
      <c r="C344" s="129" t="s">
        <v>674</v>
      </c>
      <c r="D344" s="129" t="s">
        <v>133</v>
      </c>
      <c r="E344" s="130" t="s">
        <v>675</v>
      </c>
      <c r="F344" s="131" t="s">
        <v>676</v>
      </c>
      <c r="G344" s="132" t="s">
        <v>280</v>
      </c>
      <c r="H344" s="133"/>
      <c r="I344" s="134"/>
      <c r="J344" s="135">
        <f>ROUND(I344*H344,2)</f>
        <v>0</v>
      </c>
      <c r="K344" s="136"/>
      <c r="L344" s="32"/>
      <c r="M344" s="137" t="s">
        <v>1</v>
      </c>
      <c r="N344" s="138" t="s">
        <v>42</v>
      </c>
      <c r="P344" s="139">
        <f>O344*H344</f>
        <v>0</v>
      </c>
      <c r="Q344" s="139">
        <v>0</v>
      </c>
      <c r="R344" s="139">
        <f>Q344*H344</f>
        <v>0</v>
      </c>
      <c r="S344" s="139">
        <v>0</v>
      </c>
      <c r="T344" s="140">
        <f>S344*H344</f>
        <v>0</v>
      </c>
      <c r="AR344" s="141" t="s">
        <v>220</v>
      </c>
      <c r="AT344" s="141" t="s">
        <v>133</v>
      </c>
      <c r="AU344" s="141" t="s">
        <v>138</v>
      </c>
      <c r="AY344" s="17" t="s">
        <v>130</v>
      </c>
      <c r="BE344" s="142">
        <f>IF(N344="základní",J344,0)</f>
        <v>0</v>
      </c>
      <c r="BF344" s="142">
        <f>IF(N344="snížená",J344,0)</f>
        <v>0</v>
      </c>
      <c r="BG344" s="142">
        <f>IF(N344="zákl. přenesená",J344,0)</f>
        <v>0</v>
      </c>
      <c r="BH344" s="142">
        <f>IF(N344="sníž. přenesená",J344,0)</f>
        <v>0</v>
      </c>
      <c r="BI344" s="142">
        <f>IF(N344="nulová",J344,0)</f>
        <v>0</v>
      </c>
      <c r="BJ344" s="17" t="s">
        <v>138</v>
      </c>
      <c r="BK344" s="142">
        <f>ROUND(I344*H344,2)</f>
        <v>0</v>
      </c>
      <c r="BL344" s="17" t="s">
        <v>220</v>
      </c>
      <c r="BM344" s="141" t="s">
        <v>677</v>
      </c>
    </row>
    <row r="345" spans="2:65" s="11" customFormat="1" ht="22.9" customHeight="1">
      <c r="B345" s="116"/>
      <c r="D345" s="117" t="s">
        <v>75</v>
      </c>
      <c r="E345" s="126" t="s">
        <v>678</v>
      </c>
      <c r="F345" s="126" t="s">
        <v>679</v>
      </c>
      <c r="I345" s="119"/>
      <c r="J345" s="127">
        <f>BK345</f>
        <v>0</v>
      </c>
      <c r="L345" s="116"/>
      <c r="M345" s="121"/>
      <c r="P345" s="122">
        <f>SUM(P346:P366)</f>
        <v>0</v>
      </c>
      <c r="R345" s="122">
        <f>SUM(R346:R366)</f>
        <v>0.19832995</v>
      </c>
      <c r="T345" s="123">
        <f>SUM(T346:T366)</f>
        <v>0.12633949999999999</v>
      </c>
      <c r="AR345" s="117" t="s">
        <v>138</v>
      </c>
      <c r="AT345" s="124" t="s">
        <v>75</v>
      </c>
      <c r="AU345" s="124" t="s">
        <v>81</v>
      </c>
      <c r="AY345" s="117" t="s">
        <v>130</v>
      </c>
      <c r="BK345" s="125">
        <f>SUM(BK346:BK366)</f>
        <v>0</v>
      </c>
    </row>
    <row r="346" spans="2:65" s="1" customFormat="1" ht="24.2" customHeight="1">
      <c r="B346" s="128"/>
      <c r="C346" s="129" t="s">
        <v>680</v>
      </c>
      <c r="D346" s="129" t="s">
        <v>133</v>
      </c>
      <c r="E346" s="130" t="s">
        <v>681</v>
      </c>
      <c r="F346" s="131" t="s">
        <v>682</v>
      </c>
      <c r="G346" s="132" t="s">
        <v>136</v>
      </c>
      <c r="H346" s="133">
        <v>43.588999999999999</v>
      </c>
      <c r="I346" s="134"/>
      <c r="J346" s="135">
        <f>ROUND(I346*H346,2)</f>
        <v>0</v>
      </c>
      <c r="K346" s="136"/>
      <c r="L346" s="32"/>
      <c r="M346" s="137" t="s">
        <v>1</v>
      </c>
      <c r="N346" s="138" t="s">
        <v>42</v>
      </c>
      <c r="P346" s="139">
        <f>O346*H346</f>
        <v>0</v>
      </c>
      <c r="Q346" s="139">
        <v>0</v>
      </c>
      <c r="R346" s="139">
        <f>Q346*H346</f>
        <v>0</v>
      </c>
      <c r="S346" s="139">
        <v>0</v>
      </c>
      <c r="T346" s="140">
        <f>S346*H346</f>
        <v>0</v>
      </c>
      <c r="AR346" s="141" t="s">
        <v>220</v>
      </c>
      <c r="AT346" s="141" t="s">
        <v>133</v>
      </c>
      <c r="AU346" s="141" t="s">
        <v>138</v>
      </c>
      <c r="AY346" s="17" t="s">
        <v>130</v>
      </c>
      <c r="BE346" s="142">
        <f>IF(N346="základní",J346,0)</f>
        <v>0</v>
      </c>
      <c r="BF346" s="142">
        <f>IF(N346="snížená",J346,0)</f>
        <v>0</v>
      </c>
      <c r="BG346" s="142">
        <f>IF(N346="zákl. přenesená",J346,0)</f>
        <v>0</v>
      </c>
      <c r="BH346" s="142">
        <f>IF(N346="sníž. přenesená",J346,0)</f>
        <v>0</v>
      </c>
      <c r="BI346" s="142">
        <f>IF(N346="nulová",J346,0)</f>
        <v>0</v>
      </c>
      <c r="BJ346" s="17" t="s">
        <v>138</v>
      </c>
      <c r="BK346" s="142">
        <f>ROUND(I346*H346,2)</f>
        <v>0</v>
      </c>
      <c r="BL346" s="17" t="s">
        <v>220</v>
      </c>
      <c r="BM346" s="141" t="s">
        <v>683</v>
      </c>
    </row>
    <row r="347" spans="2:65" s="1" customFormat="1" ht="36">
      <c r="B347" s="128"/>
      <c r="C347" s="129" t="s">
        <v>684</v>
      </c>
      <c r="D347" s="129" t="s">
        <v>133</v>
      </c>
      <c r="E347" s="130" t="s">
        <v>852</v>
      </c>
      <c r="F347" s="131" t="s">
        <v>853</v>
      </c>
      <c r="G347" s="132" t="s">
        <v>136</v>
      </c>
      <c r="H347" s="133">
        <v>43.588999999999999</v>
      </c>
      <c r="I347" s="134"/>
      <c r="J347" s="135">
        <f>ROUND(I347*H347,2)</f>
        <v>0</v>
      </c>
      <c r="K347" s="136"/>
      <c r="L347" s="32"/>
      <c r="M347" s="137" t="s">
        <v>1</v>
      </c>
      <c r="N347" s="138" t="s">
        <v>42</v>
      </c>
      <c r="P347" s="139">
        <f>O347*H347</f>
        <v>0</v>
      </c>
      <c r="Q347" s="139">
        <v>4.5500000000000002E-3</v>
      </c>
      <c r="R347" s="139">
        <f>Q347*H347</f>
        <v>0.19832995</v>
      </c>
      <c r="S347" s="139">
        <v>0</v>
      </c>
      <c r="T347" s="140">
        <f>S347*H347</f>
        <v>0</v>
      </c>
      <c r="AR347" s="141" t="s">
        <v>220</v>
      </c>
      <c r="AT347" s="141" t="s">
        <v>133</v>
      </c>
      <c r="AU347" s="141" t="s">
        <v>138</v>
      </c>
      <c r="AY347" s="17" t="s">
        <v>130</v>
      </c>
      <c r="BE347" s="142">
        <f>IF(N347="základní",J347,0)</f>
        <v>0</v>
      </c>
      <c r="BF347" s="142">
        <f>IF(N347="snížená",J347,0)</f>
        <v>0</v>
      </c>
      <c r="BG347" s="142">
        <f>IF(N347="zákl. přenesená",J347,0)</f>
        <v>0</v>
      </c>
      <c r="BH347" s="142">
        <f>IF(N347="sníž. přenesená",J347,0)</f>
        <v>0</v>
      </c>
      <c r="BI347" s="142">
        <f>IF(N347="nulová",J347,0)</f>
        <v>0</v>
      </c>
      <c r="BJ347" s="17" t="s">
        <v>138</v>
      </c>
      <c r="BK347" s="142">
        <f>ROUND(I347*H347,2)</f>
        <v>0</v>
      </c>
      <c r="BL347" s="17" t="s">
        <v>220</v>
      </c>
      <c r="BM347" s="141" t="s">
        <v>685</v>
      </c>
    </row>
    <row r="348" spans="2:65" s="12" customFormat="1">
      <c r="B348" s="143"/>
      <c r="D348" s="144" t="s">
        <v>140</v>
      </c>
      <c r="E348" s="145" t="s">
        <v>1</v>
      </c>
      <c r="F348" s="146" t="s">
        <v>686</v>
      </c>
      <c r="H348" s="147">
        <v>43.588999999999999</v>
      </c>
      <c r="I348" s="148"/>
      <c r="L348" s="143"/>
      <c r="M348" s="149"/>
      <c r="T348" s="150"/>
      <c r="AT348" s="145" t="s">
        <v>140</v>
      </c>
      <c r="AU348" s="145" t="s">
        <v>138</v>
      </c>
      <c r="AV348" s="12" t="s">
        <v>138</v>
      </c>
      <c r="AW348" s="12" t="s">
        <v>32</v>
      </c>
      <c r="AX348" s="12" t="s">
        <v>81</v>
      </c>
      <c r="AY348" s="145" t="s">
        <v>130</v>
      </c>
    </row>
    <row r="349" spans="2:65" s="1" customFormat="1" ht="24.2" customHeight="1">
      <c r="B349" s="128"/>
      <c r="C349" s="129" t="s">
        <v>687</v>
      </c>
      <c r="D349" s="129" t="s">
        <v>133</v>
      </c>
      <c r="E349" s="130" t="s">
        <v>688</v>
      </c>
      <c r="F349" s="131" t="s">
        <v>689</v>
      </c>
      <c r="G349" s="132" t="s">
        <v>136</v>
      </c>
      <c r="H349" s="133">
        <v>43.588999999999999</v>
      </c>
      <c r="I349" s="134"/>
      <c r="J349" s="135">
        <f>ROUND(I349*H349,2)</f>
        <v>0</v>
      </c>
      <c r="K349" s="136"/>
      <c r="L349" s="32"/>
      <c r="M349" s="137" t="s">
        <v>1</v>
      </c>
      <c r="N349" s="138" t="s">
        <v>42</v>
      </c>
      <c r="P349" s="139">
        <f>O349*H349</f>
        <v>0</v>
      </c>
      <c r="Q349" s="139">
        <v>0</v>
      </c>
      <c r="R349" s="139">
        <f>Q349*H349</f>
        <v>0</v>
      </c>
      <c r="S349" s="139">
        <v>2.5000000000000001E-3</v>
      </c>
      <c r="T349" s="140">
        <f>S349*H349</f>
        <v>0.1089725</v>
      </c>
      <c r="AR349" s="141" t="s">
        <v>220</v>
      </c>
      <c r="AT349" s="141" t="s">
        <v>133</v>
      </c>
      <c r="AU349" s="141" t="s">
        <v>138</v>
      </c>
      <c r="AY349" s="17" t="s">
        <v>130</v>
      </c>
      <c r="BE349" s="142">
        <f>IF(N349="základní",J349,0)</f>
        <v>0</v>
      </c>
      <c r="BF349" s="142">
        <f>IF(N349="snížená",J349,0)</f>
        <v>0</v>
      </c>
      <c r="BG349" s="142">
        <f>IF(N349="zákl. přenesená",J349,0)</f>
        <v>0</v>
      </c>
      <c r="BH349" s="142">
        <f>IF(N349="sníž. přenesená",J349,0)</f>
        <v>0</v>
      </c>
      <c r="BI349" s="142">
        <f>IF(N349="nulová",J349,0)</f>
        <v>0</v>
      </c>
      <c r="BJ349" s="17" t="s">
        <v>138</v>
      </c>
      <c r="BK349" s="142">
        <f>ROUND(I349*H349,2)</f>
        <v>0</v>
      </c>
      <c r="BL349" s="17" t="s">
        <v>220</v>
      </c>
      <c r="BM349" s="141" t="s">
        <v>690</v>
      </c>
    </row>
    <row r="350" spans="2:65" s="12" customFormat="1">
      <c r="B350" s="143"/>
      <c r="D350" s="144" t="s">
        <v>140</v>
      </c>
      <c r="E350" s="145" t="s">
        <v>1</v>
      </c>
      <c r="F350" s="146" t="s">
        <v>192</v>
      </c>
      <c r="H350" s="147">
        <v>4.8600000000000003</v>
      </c>
      <c r="I350" s="148"/>
      <c r="L350" s="143"/>
      <c r="M350" s="149"/>
      <c r="T350" s="150"/>
      <c r="AT350" s="145" t="s">
        <v>140</v>
      </c>
      <c r="AU350" s="145" t="s">
        <v>138</v>
      </c>
      <c r="AV350" s="12" t="s">
        <v>138</v>
      </c>
      <c r="AW350" s="12" t="s">
        <v>32</v>
      </c>
      <c r="AX350" s="12" t="s">
        <v>76</v>
      </c>
      <c r="AY350" s="145" t="s">
        <v>130</v>
      </c>
    </row>
    <row r="351" spans="2:65" s="12" customFormat="1">
      <c r="B351" s="143"/>
      <c r="D351" s="144" t="s">
        <v>140</v>
      </c>
      <c r="E351" s="145" t="s">
        <v>1</v>
      </c>
      <c r="F351" s="146" t="s">
        <v>193</v>
      </c>
      <c r="H351" s="147">
        <v>7.5830000000000002</v>
      </c>
      <c r="I351" s="148"/>
      <c r="L351" s="143"/>
      <c r="M351" s="149"/>
      <c r="T351" s="150"/>
      <c r="AT351" s="145" t="s">
        <v>140</v>
      </c>
      <c r="AU351" s="145" t="s">
        <v>138</v>
      </c>
      <c r="AV351" s="12" t="s">
        <v>138</v>
      </c>
      <c r="AW351" s="12" t="s">
        <v>32</v>
      </c>
      <c r="AX351" s="12" t="s">
        <v>76</v>
      </c>
      <c r="AY351" s="145" t="s">
        <v>130</v>
      </c>
    </row>
    <row r="352" spans="2:65" s="12" customFormat="1">
      <c r="B352" s="143"/>
      <c r="D352" s="144" t="s">
        <v>140</v>
      </c>
      <c r="E352" s="145" t="s">
        <v>1</v>
      </c>
      <c r="F352" s="146" t="s">
        <v>194</v>
      </c>
      <c r="H352" s="147">
        <v>16.119</v>
      </c>
      <c r="I352" s="148"/>
      <c r="L352" s="143"/>
      <c r="M352" s="149"/>
      <c r="T352" s="150"/>
      <c r="AT352" s="145" t="s">
        <v>140</v>
      </c>
      <c r="AU352" s="145" t="s">
        <v>138</v>
      </c>
      <c r="AV352" s="12" t="s">
        <v>138</v>
      </c>
      <c r="AW352" s="12" t="s">
        <v>32</v>
      </c>
      <c r="AX352" s="12" t="s">
        <v>76</v>
      </c>
      <c r="AY352" s="145" t="s">
        <v>130</v>
      </c>
    </row>
    <row r="353" spans="2:65" s="12" customFormat="1">
      <c r="B353" s="143"/>
      <c r="D353" s="144" t="s">
        <v>140</v>
      </c>
      <c r="E353" s="145" t="s">
        <v>1</v>
      </c>
      <c r="F353" s="146" t="s">
        <v>195</v>
      </c>
      <c r="H353" s="147">
        <v>11.835000000000001</v>
      </c>
      <c r="I353" s="148"/>
      <c r="L353" s="143"/>
      <c r="M353" s="149"/>
      <c r="T353" s="150"/>
      <c r="AT353" s="145" t="s">
        <v>140</v>
      </c>
      <c r="AU353" s="145" t="s">
        <v>138</v>
      </c>
      <c r="AV353" s="12" t="s">
        <v>138</v>
      </c>
      <c r="AW353" s="12" t="s">
        <v>32</v>
      </c>
      <c r="AX353" s="12" t="s">
        <v>76</v>
      </c>
      <c r="AY353" s="145" t="s">
        <v>130</v>
      </c>
    </row>
    <row r="354" spans="2:65" s="12" customFormat="1">
      <c r="B354" s="143"/>
      <c r="D354" s="144" t="s">
        <v>140</v>
      </c>
      <c r="E354" s="145" t="s">
        <v>1</v>
      </c>
      <c r="F354" s="146" t="s">
        <v>691</v>
      </c>
      <c r="H354" s="147">
        <v>2.1480000000000001</v>
      </c>
      <c r="I354" s="148"/>
      <c r="L354" s="143"/>
      <c r="M354" s="149"/>
      <c r="T354" s="150"/>
      <c r="AT354" s="145" t="s">
        <v>140</v>
      </c>
      <c r="AU354" s="145" t="s">
        <v>138</v>
      </c>
      <c r="AV354" s="12" t="s">
        <v>138</v>
      </c>
      <c r="AW354" s="12" t="s">
        <v>32</v>
      </c>
      <c r="AX354" s="12" t="s">
        <v>76</v>
      </c>
      <c r="AY354" s="145" t="s">
        <v>130</v>
      </c>
    </row>
    <row r="355" spans="2:65" s="12" customFormat="1">
      <c r="B355" s="143"/>
      <c r="D355" s="144" t="s">
        <v>140</v>
      </c>
      <c r="E355" s="145" t="s">
        <v>1</v>
      </c>
      <c r="F355" s="146" t="s">
        <v>692</v>
      </c>
      <c r="H355" s="147">
        <v>1.044</v>
      </c>
      <c r="I355" s="148"/>
      <c r="L355" s="143"/>
      <c r="M355" s="149"/>
      <c r="T355" s="150"/>
      <c r="AT355" s="145" t="s">
        <v>140</v>
      </c>
      <c r="AU355" s="145" t="s">
        <v>138</v>
      </c>
      <c r="AV355" s="12" t="s">
        <v>138</v>
      </c>
      <c r="AW355" s="12" t="s">
        <v>32</v>
      </c>
      <c r="AX355" s="12" t="s">
        <v>76</v>
      </c>
      <c r="AY355" s="145" t="s">
        <v>130</v>
      </c>
    </row>
    <row r="356" spans="2:65" s="13" customFormat="1">
      <c r="B356" s="151"/>
      <c r="D356" s="144" t="s">
        <v>140</v>
      </c>
      <c r="E356" s="152" t="s">
        <v>1</v>
      </c>
      <c r="F356" s="153" t="s">
        <v>151</v>
      </c>
      <c r="H356" s="154">
        <v>43.589000000000006</v>
      </c>
      <c r="I356" s="155"/>
      <c r="L356" s="151"/>
      <c r="M356" s="156"/>
      <c r="T356" s="157"/>
      <c r="AT356" s="152" t="s">
        <v>140</v>
      </c>
      <c r="AU356" s="152" t="s">
        <v>138</v>
      </c>
      <c r="AV356" s="13" t="s">
        <v>137</v>
      </c>
      <c r="AW356" s="13" t="s">
        <v>32</v>
      </c>
      <c r="AX356" s="13" t="s">
        <v>81</v>
      </c>
      <c r="AY356" s="152" t="s">
        <v>130</v>
      </c>
    </row>
    <row r="357" spans="2:65" s="1" customFormat="1" ht="21.75" customHeight="1">
      <c r="B357" s="128"/>
      <c r="C357" s="129" t="s">
        <v>693</v>
      </c>
      <c r="D357" s="129" t="s">
        <v>133</v>
      </c>
      <c r="E357" s="130" t="s">
        <v>694</v>
      </c>
      <c r="F357" s="131" t="s">
        <v>695</v>
      </c>
      <c r="G357" s="132" t="s">
        <v>265</v>
      </c>
      <c r="H357" s="133">
        <v>57.89</v>
      </c>
      <c r="I357" s="134"/>
      <c r="J357" s="135">
        <f>ROUND(I357*H357,2)</f>
        <v>0</v>
      </c>
      <c r="K357" s="136"/>
      <c r="L357" s="32"/>
      <c r="M357" s="137" t="s">
        <v>1</v>
      </c>
      <c r="N357" s="138" t="s">
        <v>42</v>
      </c>
      <c r="P357" s="139">
        <f>O357*H357</f>
        <v>0</v>
      </c>
      <c r="Q357" s="139">
        <v>0</v>
      </c>
      <c r="R357" s="139">
        <f>Q357*H357</f>
        <v>0</v>
      </c>
      <c r="S357" s="139">
        <v>2.9999999999999997E-4</v>
      </c>
      <c r="T357" s="140">
        <f>S357*H357</f>
        <v>1.7366999999999997E-2</v>
      </c>
      <c r="AR357" s="141" t="s">
        <v>220</v>
      </c>
      <c r="AT357" s="141" t="s">
        <v>133</v>
      </c>
      <c r="AU357" s="141" t="s">
        <v>138</v>
      </c>
      <c r="AY357" s="17" t="s">
        <v>130</v>
      </c>
      <c r="BE357" s="142">
        <f>IF(N357="základní",J357,0)</f>
        <v>0</v>
      </c>
      <c r="BF357" s="142">
        <f>IF(N357="snížená",J357,0)</f>
        <v>0</v>
      </c>
      <c r="BG357" s="142">
        <f>IF(N357="zákl. přenesená",J357,0)</f>
        <v>0</v>
      </c>
      <c r="BH357" s="142">
        <f>IF(N357="sníž. přenesená",J357,0)</f>
        <v>0</v>
      </c>
      <c r="BI357" s="142">
        <f>IF(N357="nulová",J357,0)</f>
        <v>0</v>
      </c>
      <c r="BJ357" s="17" t="s">
        <v>138</v>
      </c>
      <c r="BK357" s="142">
        <f>ROUND(I357*H357,2)</f>
        <v>0</v>
      </c>
      <c r="BL357" s="17" t="s">
        <v>220</v>
      </c>
      <c r="BM357" s="141" t="s">
        <v>696</v>
      </c>
    </row>
    <row r="358" spans="2:65" s="12" customFormat="1">
      <c r="B358" s="143"/>
      <c r="D358" s="144" t="s">
        <v>140</v>
      </c>
      <c r="E358" s="145" t="s">
        <v>1</v>
      </c>
      <c r="F358" s="146" t="s">
        <v>697</v>
      </c>
      <c r="H358" s="147">
        <v>10.5</v>
      </c>
      <c r="I358" s="148"/>
      <c r="L358" s="143"/>
      <c r="M358" s="149"/>
      <c r="T358" s="150"/>
      <c r="AT358" s="145" t="s">
        <v>140</v>
      </c>
      <c r="AU358" s="145" t="s">
        <v>138</v>
      </c>
      <c r="AV358" s="12" t="s">
        <v>138</v>
      </c>
      <c r="AW358" s="12" t="s">
        <v>32</v>
      </c>
      <c r="AX358" s="12" t="s">
        <v>76</v>
      </c>
      <c r="AY358" s="145" t="s">
        <v>130</v>
      </c>
    </row>
    <row r="359" spans="2:65" s="12" customFormat="1">
      <c r="B359" s="143"/>
      <c r="D359" s="144" t="s">
        <v>140</v>
      </c>
      <c r="E359" s="145" t="s">
        <v>1</v>
      </c>
      <c r="F359" s="146" t="s">
        <v>698</v>
      </c>
      <c r="H359" s="147">
        <v>8.99</v>
      </c>
      <c r="I359" s="148"/>
      <c r="L359" s="143"/>
      <c r="M359" s="149"/>
      <c r="T359" s="150"/>
      <c r="AT359" s="145" t="s">
        <v>140</v>
      </c>
      <c r="AU359" s="145" t="s">
        <v>138</v>
      </c>
      <c r="AV359" s="12" t="s">
        <v>138</v>
      </c>
      <c r="AW359" s="12" t="s">
        <v>32</v>
      </c>
      <c r="AX359" s="12" t="s">
        <v>76</v>
      </c>
      <c r="AY359" s="145" t="s">
        <v>130</v>
      </c>
    </row>
    <row r="360" spans="2:65" s="12" customFormat="1">
      <c r="B360" s="143"/>
      <c r="D360" s="144" t="s">
        <v>140</v>
      </c>
      <c r="E360" s="145" t="s">
        <v>1</v>
      </c>
      <c r="F360" s="146" t="s">
        <v>699</v>
      </c>
      <c r="H360" s="147">
        <v>16.059999999999999</v>
      </c>
      <c r="I360" s="148"/>
      <c r="L360" s="143"/>
      <c r="M360" s="149"/>
      <c r="T360" s="150"/>
      <c r="AT360" s="145" t="s">
        <v>140</v>
      </c>
      <c r="AU360" s="145" t="s">
        <v>138</v>
      </c>
      <c r="AV360" s="12" t="s">
        <v>138</v>
      </c>
      <c r="AW360" s="12" t="s">
        <v>32</v>
      </c>
      <c r="AX360" s="12" t="s">
        <v>76</v>
      </c>
      <c r="AY360" s="145" t="s">
        <v>130</v>
      </c>
    </row>
    <row r="361" spans="2:65" s="12" customFormat="1">
      <c r="B361" s="143"/>
      <c r="D361" s="144" t="s">
        <v>140</v>
      </c>
      <c r="E361" s="145" t="s">
        <v>1</v>
      </c>
      <c r="F361" s="146" t="s">
        <v>700</v>
      </c>
      <c r="H361" s="147">
        <v>15.02</v>
      </c>
      <c r="I361" s="148"/>
      <c r="L361" s="143"/>
      <c r="M361" s="149"/>
      <c r="T361" s="150"/>
      <c r="AT361" s="145" t="s">
        <v>140</v>
      </c>
      <c r="AU361" s="145" t="s">
        <v>138</v>
      </c>
      <c r="AV361" s="12" t="s">
        <v>138</v>
      </c>
      <c r="AW361" s="12" t="s">
        <v>32</v>
      </c>
      <c r="AX361" s="12" t="s">
        <v>76</v>
      </c>
      <c r="AY361" s="145" t="s">
        <v>130</v>
      </c>
    </row>
    <row r="362" spans="2:65" s="12" customFormat="1">
      <c r="B362" s="143"/>
      <c r="D362" s="144" t="s">
        <v>140</v>
      </c>
      <c r="E362" s="145" t="s">
        <v>1</v>
      </c>
      <c r="F362" s="146" t="s">
        <v>701</v>
      </c>
      <c r="H362" s="147">
        <v>3.2</v>
      </c>
      <c r="I362" s="148"/>
      <c r="L362" s="143"/>
      <c r="M362" s="149"/>
      <c r="T362" s="150"/>
      <c r="AT362" s="145" t="s">
        <v>140</v>
      </c>
      <c r="AU362" s="145" t="s">
        <v>138</v>
      </c>
      <c r="AV362" s="12" t="s">
        <v>138</v>
      </c>
      <c r="AW362" s="12" t="s">
        <v>32</v>
      </c>
      <c r="AX362" s="12" t="s">
        <v>76</v>
      </c>
      <c r="AY362" s="145" t="s">
        <v>130</v>
      </c>
    </row>
    <row r="363" spans="2:65" s="12" customFormat="1">
      <c r="B363" s="143"/>
      <c r="D363" s="144" t="s">
        <v>140</v>
      </c>
      <c r="E363" s="145" t="s">
        <v>1</v>
      </c>
      <c r="F363" s="146" t="s">
        <v>702</v>
      </c>
      <c r="H363" s="147">
        <v>4.12</v>
      </c>
      <c r="I363" s="148"/>
      <c r="L363" s="143"/>
      <c r="M363" s="149"/>
      <c r="T363" s="150"/>
      <c r="AT363" s="145" t="s">
        <v>140</v>
      </c>
      <c r="AU363" s="145" t="s">
        <v>138</v>
      </c>
      <c r="AV363" s="12" t="s">
        <v>138</v>
      </c>
      <c r="AW363" s="12" t="s">
        <v>32</v>
      </c>
      <c r="AX363" s="12" t="s">
        <v>76</v>
      </c>
      <c r="AY363" s="145" t="s">
        <v>130</v>
      </c>
    </row>
    <row r="364" spans="2:65" s="13" customFormat="1">
      <c r="B364" s="151"/>
      <c r="D364" s="144" t="s">
        <v>140</v>
      </c>
      <c r="E364" s="152" t="s">
        <v>1</v>
      </c>
      <c r="F364" s="153" t="s">
        <v>151</v>
      </c>
      <c r="H364" s="154">
        <v>57.889999999999993</v>
      </c>
      <c r="I364" s="155"/>
      <c r="L364" s="151"/>
      <c r="M364" s="156"/>
      <c r="T364" s="157"/>
      <c r="AT364" s="152" t="s">
        <v>140</v>
      </c>
      <c r="AU364" s="152" t="s">
        <v>138</v>
      </c>
      <c r="AV364" s="13" t="s">
        <v>137</v>
      </c>
      <c r="AW364" s="13" t="s">
        <v>32</v>
      </c>
      <c r="AX364" s="13" t="s">
        <v>81</v>
      </c>
      <c r="AY364" s="152" t="s">
        <v>130</v>
      </c>
    </row>
    <row r="365" spans="2:65" s="1" customFormat="1" ht="33" customHeight="1">
      <c r="B365" s="128"/>
      <c r="C365" s="129" t="s">
        <v>703</v>
      </c>
      <c r="D365" s="129" t="s">
        <v>133</v>
      </c>
      <c r="E365" s="130" t="s">
        <v>704</v>
      </c>
      <c r="F365" s="131" t="s">
        <v>705</v>
      </c>
      <c r="G365" s="132" t="s">
        <v>280</v>
      </c>
      <c r="H365" s="133"/>
      <c r="I365" s="134"/>
      <c r="J365" s="135">
        <f>ROUND(I365*H365,2)</f>
        <v>0</v>
      </c>
      <c r="K365" s="136"/>
      <c r="L365" s="32"/>
      <c r="M365" s="137" t="s">
        <v>1</v>
      </c>
      <c r="N365" s="138" t="s">
        <v>42</v>
      </c>
      <c r="P365" s="139">
        <f>O365*H365</f>
        <v>0</v>
      </c>
      <c r="Q365" s="139">
        <v>0</v>
      </c>
      <c r="R365" s="139">
        <f>Q365*H365</f>
        <v>0</v>
      </c>
      <c r="S365" s="139">
        <v>0</v>
      </c>
      <c r="T365" s="140">
        <f>S365*H365</f>
        <v>0</v>
      </c>
      <c r="AR365" s="141" t="s">
        <v>220</v>
      </c>
      <c r="AT365" s="141" t="s">
        <v>133</v>
      </c>
      <c r="AU365" s="141" t="s">
        <v>138</v>
      </c>
      <c r="AY365" s="17" t="s">
        <v>130</v>
      </c>
      <c r="BE365" s="142">
        <f>IF(N365="základní",J365,0)</f>
        <v>0</v>
      </c>
      <c r="BF365" s="142">
        <f>IF(N365="snížená",J365,0)</f>
        <v>0</v>
      </c>
      <c r="BG365" s="142">
        <f>IF(N365="zákl. přenesená",J365,0)</f>
        <v>0</v>
      </c>
      <c r="BH365" s="142">
        <f>IF(N365="sníž. přenesená",J365,0)</f>
        <v>0</v>
      </c>
      <c r="BI365" s="142">
        <f>IF(N365="nulová",J365,0)</f>
        <v>0</v>
      </c>
      <c r="BJ365" s="17" t="s">
        <v>138</v>
      </c>
      <c r="BK365" s="142">
        <f>ROUND(I365*H365,2)</f>
        <v>0</v>
      </c>
      <c r="BL365" s="17" t="s">
        <v>220</v>
      </c>
      <c r="BM365" s="141" t="s">
        <v>706</v>
      </c>
    </row>
    <row r="366" spans="2:65" s="1" customFormat="1" ht="24.2" customHeight="1">
      <c r="B366" s="128"/>
      <c r="C366" s="129" t="s">
        <v>707</v>
      </c>
      <c r="D366" s="129" t="s">
        <v>133</v>
      </c>
      <c r="E366" s="130" t="s">
        <v>708</v>
      </c>
      <c r="F366" s="131" t="s">
        <v>709</v>
      </c>
      <c r="G366" s="132" t="s">
        <v>280</v>
      </c>
      <c r="H366" s="133"/>
      <c r="I366" s="134"/>
      <c r="J366" s="135">
        <f>ROUND(I366*H366,2)</f>
        <v>0</v>
      </c>
      <c r="K366" s="136"/>
      <c r="L366" s="32"/>
      <c r="M366" s="137" t="s">
        <v>1</v>
      </c>
      <c r="N366" s="138" t="s">
        <v>42</v>
      </c>
      <c r="P366" s="139">
        <f>O366*H366</f>
        <v>0</v>
      </c>
      <c r="Q366" s="139">
        <v>0</v>
      </c>
      <c r="R366" s="139">
        <f>Q366*H366</f>
        <v>0</v>
      </c>
      <c r="S366" s="139">
        <v>0</v>
      </c>
      <c r="T366" s="140">
        <f>S366*H366</f>
        <v>0</v>
      </c>
      <c r="AR366" s="141" t="s">
        <v>220</v>
      </c>
      <c r="AT366" s="141" t="s">
        <v>133</v>
      </c>
      <c r="AU366" s="141" t="s">
        <v>138</v>
      </c>
      <c r="AY366" s="17" t="s">
        <v>130</v>
      </c>
      <c r="BE366" s="142">
        <f>IF(N366="základní",J366,0)</f>
        <v>0</v>
      </c>
      <c r="BF366" s="142">
        <f>IF(N366="snížená",J366,0)</f>
        <v>0</v>
      </c>
      <c r="BG366" s="142">
        <f>IF(N366="zákl. přenesená",J366,0)</f>
        <v>0</v>
      </c>
      <c r="BH366" s="142">
        <f>IF(N366="sníž. přenesená",J366,0)</f>
        <v>0</v>
      </c>
      <c r="BI366" s="142">
        <f>IF(N366="nulová",J366,0)</f>
        <v>0</v>
      </c>
      <c r="BJ366" s="17" t="s">
        <v>138</v>
      </c>
      <c r="BK366" s="142">
        <f>ROUND(I366*H366,2)</f>
        <v>0</v>
      </c>
      <c r="BL366" s="17" t="s">
        <v>220</v>
      </c>
      <c r="BM366" s="141" t="s">
        <v>710</v>
      </c>
    </row>
    <row r="367" spans="2:65" s="11" customFormat="1" ht="22.9" customHeight="1">
      <c r="B367" s="116"/>
      <c r="D367" s="117" t="s">
        <v>75</v>
      </c>
      <c r="E367" s="126" t="s">
        <v>711</v>
      </c>
      <c r="F367" s="126" t="s">
        <v>712</v>
      </c>
      <c r="I367" s="119"/>
      <c r="J367" s="127">
        <f>BK367</f>
        <v>0</v>
      </c>
      <c r="L367" s="116"/>
      <c r="M367" s="121"/>
      <c r="P367" s="122">
        <f>SUM(P368:P389)</f>
        <v>0</v>
      </c>
      <c r="R367" s="122">
        <f>SUM(R368:R389)</f>
        <v>0.80511484000000011</v>
      </c>
      <c r="T367" s="123">
        <f>SUM(T368:T389)</f>
        <v>2.9239999999999999E-2</v>
      </c>
      <c r="AR367" s="117" t="s">
        <v>138</v>
      </c>
      <c r="AT367" s="124" t="s">
        <v>75</v>
      </c>
      <c r="AU367" s="124" t="s">
        <v>81</v>
      </c>
      <c r="AY367" s="117" t="s">
        <v>130</v>
      </c>
      <c r="BK367" s="125">
        <f>SUM(BK368:BK389)</f>
        <v>0</v>
      </c>
    </row>
    <row r="368" spans="2:65" s="1" customFormat="1" ht="37.9" customHeight="1">
      <c r="B368" s="128"/>
      <c r="C368" s="129" t="s">
        <v>713</v>
      </c>
      <c r="D368" s="129" t="s">
        <v>133</v>
      </c>
      <c r="E368" s="130" t="s">
        <v>846</v>
      </c>
      <c r="F368" s="131" t="s">
        <v>829</v>
      </c>
      <c r="G368" s="132" t="s">
        <v>136</v>
      </c>
      <c r="H368" s="133">
        <v>16.04</v>
      </c>
      <c r="I368" s="134"/>
      <c r="J368" s="135">
        <f>ROUND(I368*H368,2)</f>
        <v>0</v>
      </c>
      <c r="K368" s="136"/>
      <c r="L368" s="32"/>
      <c r="M368" s="137" t="s">
        <v>1</v>
      </c>
      <c r="N368" s="138" t="s">
        <v>42</v>
      </c>
      <c r="P368" s="139">
        <f>O368*H368</f>
        <v>0</v>
      </c>
      <c r="Q368" s="139">
        <v>9.0900000000000009E-3</v>
      </c>
      <c r="R368" s="139">
        <f>Q368*H368</f>
        <v>0.14580360000000001</v>
      </c>
      <c r="S368" s="139">
        <v>0</v>
      </c>
      <c r="T368" s="140">
        <f>S368*H368</f>
        <v>0</v>
      </c>
      <c r="AR368" s="141" t="s">
        <v>220</v>
      </c>
      <c r="AT368" s="141" t="s">
        <v>133</v>
      </c>
      <c r="AU368" s="141" t="s">
        <v>138</v>
      </c>
      <c r="AY368" s="17" t="s">
        <v>130</v>
      </c>
      <c r="BE368" s="142">
        <f>IF(N368="základní",J368,0)</f>
        <v>0</v>
      </c>
      <c r="BF368" s="142">
        <f>IF(N368="snížená",J368,0)</f>
        <v>0</v>
      </c>
      <c r="BG368" s="142">
        <f>IF(N368="zákl. přenesená",J368,0)</f>
        <v>0</v>
      </c>
      <c r="BH368" s="142">
        <f>IF(N368="sníž. přenesená",J368,0)</f>
        <v>0</v>
      </c>
      <c r="BI368" s="142">
        <f>IF(N368="nulová",J368,0)</f>
        <v>0</v>
      </c>
      <c r="BJ368" s="17" t="s">
        <v>138</v>
      </c>
      <c r="BK368" s="142">
        <f>ROUND(I368*H368,2)</f>
        <v>0</v>
      </c>
      <c r="BL368" s="17" t="s">
        <v>220</v>
      </c>
      <c r="BM368" s="141" t="s">
        <v>714</v>
      </c>
    </row>
    <row r="369" spans="2:65" s="12" customFormat="1">
      <c r="B369" s="143"/>
      <c r="D369" s="144" t="s">
        <v>140</v>
      </c>
      <c r="E369" s="145" t="s">
        <v>1</v>
      </c>
      <c r="F369" s="146" t="s">
        <v>148</v>
      </c>
      <c r="H369" s="147">
        <v>2.25</v>
      </c>
      <c r="I369" s="148"/>
      <c r="L369" s="143"/>
      <c r="M369" s="149"/>
      <c r="T369" s="150"/>
      <c r="AT369" s="145" t="s">
        <v>140</v>
      </c>
      <c r="AU369" s="145" t="s">
        <v>138</v>
      </c>
      <c r="AV369" s="12" t="s">
        <v>138</v>
      </c>
      <c r="AW369" s="12" t="s">
        <v>32</v>
      </c>
      <c r="AX369" s="12" t="s">
        <v>76</v>
      </c>
      <c r="AY369" s="145" t="s">
        <v>130</v>
      </c>
    </row>
    <row r="370" spans="2:65" s="12" customFormat="1" ht="22.5">
      <c r="B370" s="143"/>
      <c r="D370" s="144" t="s">
        <v>140</v>
      </c>
      <c r="E370" s="145" t="s">
        <v>1</v>
      </c>
      <c r="F370" s="146" t="s">
        <v>249</v>
      </c>
      <c r="H370" s="147">
        <v>15.47</v>
      </c>
      <c r="I370" s="148"/>
      <c r="L370" s="143"/>
      <c r="M370" s="149"/>
      <c r="T370" s="150"/>
      <c r="AT370" s="145" t="s">
        <v>140</v>
      </c>
      <c r="AU370" s="145" t="s">
        <v>138</v>
      </c>
      <c r="AV370" s="12" t="s">
        <v>138</v>
      </c>
      <c r="AW370" s="12" t="s">
        <v>32</v>
      </c>
      <c r="AX370" s="12" t="s">
        <v>76</v>
      </c>
      <c r="AY370" s="145" t="s">
        <v>130</v>
      </c>
    </row>
    <row r="371" spans="2:65" s="12" customFormat="1" ht="22.5">
      <c r="B371" s="143"/>
      <c r="D371" s="144" t="s">
        <v>140</v>
      </c>
      <c r="E371" s="145" t="s">
        <v>1</v>
      </c>
      <c r="F371" s="146" t="s">
        <v>250</v>
      </c>
      <c r="H371" s="147">
        <v>-1.68</v>
      </c>
      <c r="I371" s="148"/>
      <c r="L371" s="143"/>
      <c r="M371" s="149"/>
      <c r="T371" s="150"/>
      <c r="AT371" s="145" t="s">
        <v>140</v>
      </c>
      <c r="AU371" s="145" t="s">
        <v>138</v>
      </c>
      <c r="AV371" s="12" t="s">
        <v>138</v>
      </c>
      <c r="AW371" s="12" t="s">
        <v>32</v>
      </c>
      <c r="AX371" s="12" t="s">
        <v>76</v>
      </c>
      <c r="AY371" s="145" t="s">
        <v>130</v>
      </c>
    </row>
    <row r="372" spans="2:65" s="13" customFormat="1">
      <c r="B372" s="151"/>
      <c r="D372" s="144" t="s">
        <v>140</v>
      </c>
      <c r="E372" s="152" t="s">
        <v>1</v>
      </c>
      <c r="F372" s="153" t="s">
        <v>151</v>
      </c>
      <c r="H372" s="154">
        <v>16.04</v>
      </c>
      <c r="I372" s="155"/>
      <c r="L372" s="151"/>
      <c r="M372" s="156"/>
      <c r="T372" s="157"/>
      <c r="AT372" s="152" t="s">
        <v>140</v>
      </c>
      <c r="AU372" s="152" t="s">
        <v>138</v>
      </c>
      <c r="AV372" s="13" t="s">
        <v>137</v>
      </c>
      <c r="AW372" s="13" t="s">
        <v>32</v>
      </c>
      <c r="AX372" s="13" t="s">
        <v>81</v>
      </c>
      <c r="AY372" s="152" t="s">
        <v>130</v>
      </c>
    </row>
    <row r="373" spans="2:65" s="1" customFormat="1" ht="24.2" customHeight="1">
      <c r="B373" s="128"/>
      <c r="C373" s="171" t="s">
        <v>715</v>
      </c>
      <c r="D373" s="171" t="s">
        <v>187</v>
      </c>
      <c r="E373" s="172" t="s">
        <v>848</v>
      </c>
      <c r="F373" s="173" t="s">
        <v>847</v>
      </c>
      <c r="G373" s="174" t="s">
        <v>136</v>
      </c>
      <c r="H373" s="175">
        <v>18.446000000000002</v>
      </c>
      <c r="I373" s="176"/>
      <c r="J373" s="177">
        <f>ROUND(I373*H373,2)</f>
        <v>0</v>
      </c>
      <c r="K373" s="178"/>
      <c r="L373" s="179"/>
      <c r="M373" s="180" t="s">
        <v>1</v>
      </c>
      <c r="N373" s="181" t="s">
        <v>42</v>
      </c>
      <c r="P373" s="139">
        <f>O373*H373</f>
        <v>0</v>
      </c>
      <c r="Q373" s="139">
        <v>1.9E-2</v>
      </c>
      <c r="R373" s="139">
        <f>Q373*H373</f>
        <v>0.35047400000000001</v>
      </c>
      <c r="S373" s="139">
        <v>0</v>
      </c>
      <c r="T373" s="140">
        <f>S373*H373</f>
        <v>0</v>
      </c>
      <c r="AR373" s="141" t="s">
        <v>251</v>
      </c>
      <c r="AT373" s="141" t="s">
        <v>187</v>
      </c>
      <c r="AU373" s="141" t="s">
        <v>138</v>
      </c>
      <c r="AY373" s="17" t="s">
        <v>130</v>
      </c>
      <c r="BE373" s="142">
        <f>IF(N373="základní",J373,0)</f>
        <v>0</v>
      </c>
      <c r="BF373" s="142">
        <f>IF(N373="snížená",J373,0)</f>
        <v>0</v>
      </c>
      <c r="BG373" s="142">
        <f>IF(N373="zákl. přenesená",J373,0)</f>
        <v>0</v>
      </c>
      <c r="BH373" s="142">
        <f>IF(N373="sníž. přenesená",J373,0)</f>
        <v>0</v>
      </c>
      <c r="BI373" s="142">
        <f>IF(N373="nulová",J373,0)</f>
        <v>0</v>
      </c>
      <c r="BJ373" s="17" t="s">
        <v>138</v>
      </c>
      <c r="BK373" s="142">
        <f>ROUND(I373*H373,2)</f>
        <v>0</v>
      </c>
      <c r="BL373" s="17" t="s">
        <v>220</v>
      </c>
      <c r="BM373" s="141" t="s">
        <v>716</v>
      </c>
    </row>
    <row r="374" spans="2:65" s="12" customFormat="1">
      <c r="B374" s="143"/>
      <c r="D374" s="144" t="s">
        <v>140</v>
      </c>
      <c r="F374" s="146" t="s">
        <v>717</v>
      </c>
      <c r="H374" s="147">
        <v>18.446000000000002</v>
      </c>
      <c r="I374" s="148"/>
      <c r="L374" s="143"/>
      <c r="M374" s="149"/>
      <c r="T374" s="150"/>
      <c r="AT374" s="145" t="s">
        <v>140</v>
      </c>
      <c r="AU374" s="145" t="s">
        <v>138</v>
      </c>
      <c r="AV374" s="12" t="s">
        <v>138</v>
      </c>
      <c r="AW374" s="12" t="s">
        <v>3</v>
      </c>
      <c r="AX374" s="12" t="s">
        <v>81</v>
      </c>
      <c r="AY374" s="145" t="s">
        <v>130</v>
      </c>
    </row>
    <row r="375" spans="2:65" s="1" customFormat="1" ht="37.9" customHeight="1">
      <c r="B375" s="128"/>
      <c r="C375" s="129" t="s">
        <v>718</v>
      </c>
      <c r="D375" s="129" t="s">
        <v>133</v>
      </c>
      <c r="E375" s="130" t="s">
        <v>719</v>
      </c>
      <c r="F375" s="131" t="s">
        <v>720</v>
      </c>
      <c r="G375" s="132" t="s">
        <v>136</v>
      </c>
      <c r="H375" s="133">
        <v>3.49</v>
      </c>
      <c r="I375" s="134"/>
      <c r="J375" s="135">
        <f>ROUND(I375*H375,2)</f>
        <v>0</v>
      </c>
      <c r="K375" s="136"/>
      <c r="L375" s="32"/>
      <c r="M375" s="137" t="s">
        <v>1</v>
      </c>
      <c r="N375" s="138" t="s">
        <v>42</v>
      </c>
      <c r="P375" s="139">
        <f>O375*H375</f>
        <v>0</v>
      </c>
      <c r="Q375" s="139">
        <v>7.5500000000000003E-3</v>
      </c>
      <c r="R375" s="139">
        <f>Q375*H375</f>
        <v>2.6349500000000001E-2</v>
      </c>
      <c r="S375" s="139">
        <v>0</v>
      </c>
      <c r="T375" s="140">
        <f>S375*H375</f>
        <v>0</v>
      </c>
      <c r="AR375" s="141" t="s">
        <v>220</v>
      </c>
      <c r="AT375" s="141" t="s">
        <v>133</v>
      </c>
      <c r="AU375" s="141" t="s">
        <v>138</v>
      </c>
      <c r="AY375" s="17" t="s">
        <v>130</v>
      </c>
      <c r="BE375" s="142">
        <f>IF(N375="základní",J375,0)</f>
        <v>0</v>
      </c>
      <c r="BF375" s="142">
        <f>IF(N375="snížená",J375,0)</f>
        <v>0</v>
      </c>
      <c r="BG375" s="142">
        <f>IF(N375="zákl. přenesená",J375,0)</f>
        <v>0</v>
      </c>
      <c r="BH375" s="142">
        <f>IF(N375="sníž. přenesená",J375,0)</f>
        <v>0</v>
      </c>
      <c r="BI375" s="142">
        <f>IF(N375="nulová",J375,0)</f>
        <v>0</v>
      </c>
      <c r="BJ375" s="17" t="s">
        <v>138</v>
      </c>
      <c r="BK375" s="142">
        <f>ROUND(I375*H375,2)</f>
        <v>0</v>
      </c>
      <c r="BL375" s="17" t="s">
        <v>220</v>
      </c>
      <c r="BM375" s="141" t="s">
        <v>721</v>
      </c>
    </row>
    <row r="376" spans="2:65" s="12" customFormat="1">
      <c r="B376" s="143"/>
      <c r="D376" s="144" t="s">
        <v>140</v>
      </c>
      <c r="E376" s="145" t="s">
        <v>1</v>
      </c>
      <c r="F376" s="146" t="s">
        <v>722</v>
      </c>
      <c r="H376" s="147">
        <v>3.49</v>
      </c>
      <c r="I376" s="148"/>
      <c r="L376" s="143"/>
      <c r="M376" s="149"/>
      <c r="T376" s="150"/>
      <c r="AT376" s="145" t="s">
        <v>140</v>
      </c>
      <c r="AU376" s="145" t="s">
        <v>138</v>
      </c>
      <c r="AV376" s="12" t="s">
        <v>138</v>
      </c>
      <c r="AW376" s="12" t="s">
        <v>32</v>
      </c>
      <c r="AX376" s="12" t="s">
        <v>81</v>
      </c>
      <c r="AY376" s="145" t="s">
        <v>130</v>
      </c>
    </row>
    <row r="377" spans="2:65" s="1" customFormat="1" ht="24.2" customHeight="1">
      <c r="B377" s="128"/>
      <c r="C377" s="171" t="s">
        <v>723</v>
      </c>
      <c r="D377" s="171" t="s">
        <v>187</v>
      </c>
      <c r="E377" s="172" t="s">
        <v>849</v>
      </c>
      <c r="F377" s="173" t="s">
        <v>724</v>
      </c>
      <c r="G377" s="174" t="s">
        <v>136</v>
      </c>
      <c r="H377" s="175">
        <v>4.0140000000000002</v>
      </c>
      <c r="I377" s="176"/>
      <c r="J377" s="177">
        <f>ROUND(I377*H377,2)</f>
        <v>0</v>
      </c>
      <c r="K377" s="178"/>
      <c r="L377" s="179"/>
      <c r="M377" s="180" t="s">
        <v>1</v>
      </c>
      <c r="N377" s="181" t="s">
        <v>42</v>
      </c>
      <c r="P377" s="139">
        <f>O377*H377</f>
        <v>0</v>
      </c>
      <c r="Q377" s="139">
        <v>1.8409999999999999E-2</v>
      </c>
      <c r="R377" s="139">
        <f>Q377*H377</f>
        <v>7.3897740000000003E-2</v>
      </c>
      <c r="S377" s="139">
        <v>0</v>
      </c>
      <c r="T377" s="140">
        <f>S377*H377</f>
        <v>0</v>
      </c>
      <c r="AR377" s="141" t="s">
        <v>251</v>
      </c>
      <c r="AT377" s="141" t="s">
        <v>187</v>
      </c>
      <c r="AU377" s="141" t="s">
        <v>138</v>
      </c>
      <c r="AY377" s="17" t="s">
        <v>130</v>
      </c>
      <c r="BE377" s="142">
        <f>IF(N377="základní",J377,0)</f>
        <v>0</v>
      </c>
      <c r="BF377" s="142">
        <f>IF(N377="snížená",J377,0)</f>
        <v>0</v>
      </c>
      <c r="BG377" s="142">
        <f>IF(N377="zákl. přenesená",J377,0)</f>
        <v>0</v>
      </c>
      <c r="BH377" s="142">
        <f>IF(N377="sníž. přenesená",J377,0)</f>
        <v>0</v>
      </c>
      <c r="BI377" s="142">
        <f>IF(N377="nulová",J377,0)</f>
        <v>0</v>
      </c>
      <c r="BJ377" s="17" t="s">
        <v>138</v>
      </c>
      <c r="BK377" s="142">
        <f>ROUND(I377*H377,2)</f>
        <v>0</v>
      </c>
      <c r="BL377" s="17" t="s">
        <v>220</v>
      </c>
      <c r="BM377" s="141" t="s">
        <v>725</v>
      </c>
    </row>
    <row r="378" spans="2:65" s="12" customFormat="1">
      <c r="B378" s="143"/>
      <c r="D378" s="144" t="s">
        <v>140</v>
      </c>
      <c r="F378" s="146" t="s">
        <v>726</v>
      </c>
      <c r="H378" s="147">
        <v>4.0140000000000002</v>
      </c>
      <c r="I378" s="148"/>
      <c r="L378" s="143"/>
      <c r="M378" s="149"/>
      <c r="T378" s="150"/>
      <c r="AT378" s="145" t="s">
        <v>140</v>
      </c>
      <c r="AU378" s="145" t="s">
        <v>138</v>
      </c>
      <c r="AV378" s="12" t="s">
        <v>138</v>
      </c>
      <c r="AW378" s="12" t="s">
        <v>3</v>
      </c>
      <c r="AX378" s="12" t="s">
        <v>81</v>
      </c>
      <c r="AY378" s="145" t="s">
        <v>130</v>
      </c>
    </row>
    <row r="379" spans="2:65" s="1" customFormat="1" ht="24.2" customHeight="1">
      <c r="B379" s="128"/>
      <c r="C379" s="129" t="s">
        <v>727</v>
      </c>
      <c r="D379" s="129" t="s">
        <v>133</v>
      </c>
      <c r="E379" s="130" t="s">
        <v>728</v>
      </c>
      <c r="F379" s="131" t="s">
        <v>729</v>
      </c>
      <c r="G379" s="132" t="s">
        <v>136</v>
      </c>
      <c r="H379" s="133">
        <v>1.075</v>
      </c>
      <c r="I379" s="134"/>
      <c r="J379" s="135">
        <f>ROUND(I379*H379,2)</f>
        <v>0</v>
      </c>
      <c r="K379" s="136"/>
      <c r="L379" s="32"/>
      <c r="M379" s="137" t="s">
        <v>1</v>
      </c>
      <c r="N379" s="138" t="s">
        <v>42</v>
      </c>
      <c r="P379" s="139">
        <f>O379*H379</f>
        <v>0</v>
      </c>
      <c r="Q379" s="139">
        <v>0</v>
      </c>
      <c r="R379" s="139">
        <f>Q379*H379</f>
        <v>0</v>
      </c>
      <c r="S379" s="139">
        <v>2.7199999999999998E-2</v>
      </c>
      <c r="T379" s="140">
        <f>S379*H379</f>
        <v>2.9239999999999999E-2</v>
      </c>
      <c r="AR379" s="141" t="s">
        <v>220</v>
      </c>
      <c r="AT379" s="141" t="s">
        <v>133</v>
      </c>
      <c r="AU379" s="141" t="s">
        <v>138</v>
      </c>
      <c r="AY379" s="17" t="s">
        <v>130</v>
      </c>
      <c r="BE379" s="142">
        <f>IF(N379="základní",J379,0)</f>
        <v>0</v>
      </c>
      <c r="BF379" s="142">
        <f>IF(N379="snížená",J379,0)</f>
        <v>0</v>
      </c>
      <c r="BG379" s="142">
        <f>IF(N379="zákl. přenesená",J379,0)</f>
        <v>0</v>
      </c>
      <c r="BH379" s="142">
        <f>IF(N379="sníž. přenesená",J379,0)</f>
        <v>0</v>
      </c>
      <c r="BI379" s="142">
        <f>IF(N379="nulová",J379,0)</f>
        <v>0</v>
      </c>
      <c r="BJ379" s="17" t="s">
        <v>138</v>
      </c>
      <c r="BK379" s="142">
        <f>ROUND(I379*H379,2)</f>
        <v>0</v>
      </c>
      <c r="BL379" s="17" t="s">
        <v>220</v>
      </c>
      <c r="BM379" s="141" t="s">
        <v>730</v>
      </c>
    </row>
    <row r="380" spans="2:65" s="12" customFormat="1">
      <c r="B380" s="143"/>
      <c r="D380" s="144" t="s">
        <v>140</v>
      </c>
      <c r="E380" s="145" t="s">
        <v>1</v>
      </c>
      <c r="F380" s="146" t="s">
        <v>731</v>
      </c>
      <c r="H380" s="147">
        <v>1.075</v>
      </c>
      <c r="I380" s="148"/>
      <c r="L380" s="143"/>
      <c r="M380" s="149"/>
      <c r="T380" s="150"/>
      <c r="AT380" s="145" t="s">
        <v>140</v>
      </c>
      <c r="AU380" s="145" t="s">
        <v>138</v>
      </c>
      <c r="AV380" s="12" t="s">
        <v>138</v>
      </c>
      <c r="AW380" s="12" t="s">
        <v>32</v>
      </c>
      <c r="AX380" s="12" t="s">
        <v>81</v>
      </c>
      <c r="AY380" s="145" t="s">
        <v>130</v>
      </c>
    </row>
    <row r="381" spans="2:65" s="1" customFormat="1" ht="24.2" customHeight="1">
      <c r="B381" s="128"/>
      <c r="C381" s="129" t="s">
        <v>732</v>
      </c>
      <c r="D381" s="129" t="s">
        <v>133</v>
      </c>
      <c r="E381" s="130" t="s">
        <v>733</v>
      </c>
      <c r="F381" s="131" t="s">
        <v>734</v>
      </c>
      <c r="G381" s="132" t="s">
        <v>136</v>
      </c>
      <c r="H381" s="133">
        <v>2.25</v>
      </c>
      <c r="I381" s="134"/>
      <c r="J381" s="135">
        <f>ROUND(I381*H381,2)</f>
        <v>0</v>
      </c>
      <c r="K381" s="136"/>
      <c r="L381" s="32"/>
      <c r="M381" s="137" t="s">
        <v>1</v>
      </c>
      <c r="N381" s="138" t="s">
        <v>42</v>
      </c>
      <c r="P381" s="139">
        <f>O381*H381</f>
        <v>0</v>
      </c>
      <c r="Q381" s="139">
        <v>1.31E-3</v>
      </c>
      <c r="R381" s="139">
        <f>Q381*H381</f>
        <v>2.9475E-3</v>
      </c>
      <c r="S381" s="139">
        <v>0</v>
      </c>
      <c r="T381" s="140">
        <f>S381*H381</f>
        <v>0</v>
      </c>
      <c r="AR381" s="141" t="s">
        <v>220</v>
      </c>
      <c r="AT381" s="141" t="s">
        <v>133</v>
      </c>
      <c r="AU381" s="141" t="s">
        <v>138</v>
      </c>
      <c r="AY381" s="17" t="s">
        <v>130</v>
      </c>
      <c r="BE381" s="142">
        <f>IF(N381="základní",J381,0)</f>
        <v>0</v>
      </c>
      <c r="BF381" s="142">
        <f>IF(N381="snížená",J381,0)</f>
        <v>0</v>
      </c>
      <c r="BG381" s="142">
        <f>IF(N381="zákl. přenesená",J381,0)</f>
        <v>0</v>
      </c>
      <c r="BH381" s="142">
        <f>IF(N381="sníž. přenesená",J381,0)</f>
        <v>0</v>
      </c>
      <c r="BI381" s="142">
        <f>IF(N381="nulová",J381,0)</f>
        <v>0</v>
      </c>
      <c r="BJ381" s="17" t="s">
        <v>138</v>
      </c>
      <c r="BK381" s="142">
        <f>ROUND(I381*H381,2)</f>
        <v>0</v>
      </c>
      <c r="BL381" s="17" t="s">
        <v>220</v>
      </c>
      <c r="BM381" s="141" t="s">
        <v>735</v>
      </c>
    </row>
    <row r="382" spans="2:65" s="12" customFormat="1">
      <c r="B382" s="143"/>
      <c r="D382" s="144" t="s">
        <v>140</v>
      </c>
      <c r="E382" s="145" t="s">
        <v>1</v>
      </c>
      <c r="F382" s="146" t="s">
        <v>830</v>
      </c>
      <c r="H382" s="147">
        <v>2.25</v>
      </c>
      <c r="I382" s="148"/>
      <c r="L382" s="143"/>
      <c r="M382" s="149"/>
      <c r="T382" s="150"/>
      <c r="AT382" s="145" t="s">
        <v>140</v>
      </c>
      <c r="AU382" s="145" t="s">
        <v>138</v>
      </c>
      <c r="AV382" s="12" t="s">
        <v>138</v>
      </c>
      <c r="AW382" s="12" t="s">
        <v>32</v>
      </c>
      <c r="AX382" s="12" t="s">
        <v>81</v>
      </c>
      <c r="AY382" s="145" t="s">
        <v>130</v>
      </c>
    </row>
    <row r="383" spans="2:65" s="1" customFormat="1" ht="24.2" customHeight="1">
      <c r="B383" s="128"/>
      <c r="C383" s="171" t="s">
        <v>736</v>
      </c>
      <c r="D383" s="171" t="s">
        <v>187</v>
      </c>
      <c r="E383" s="172" t="s">
        <v>737</v>
      </c>
      <c r="F383" s="173" t="s">
        <v>738</v>
      </c>
      <c r="G383" s="174" t="s">
        <v>136</v>
      </c>
      <c r="H383" s="175">
        <v>2.4750000000000001</v>
      </c>
      <c r="I383" s="176"/>
      <c r="J383" s="177">
        <f>ROUND(I383*H383,2)</f>
        <v>0</v>
      </c>
      <c r="K383" s="178"/>
      <c r="L383" s="179"/>
      <c r="M383" s="180" t="s">
        <v>1</v>
      </c>
      <c r="N383" s="181" t="s">
        <v>42</v>
      </c>
      <c r="P383" s="139">
        <f>O383*H383</f>
        <v>0</v>
      </c>
      <c r="Q383" s="139">
        <v>7.4999999999999997E-3</v>
      </c>
      <c r="R383" s="139">
        <f>Q383*H383</f>
        <v>1.8562499999999999E-2</v>
      </c>
      <c r="S383" s="139">
        <v>0</v>
      </c>
      <c r="T383" s="140">
        <f>S383*H383</f>
        <v>0</v>
      </c>
      <c r="AR383" s="141" t="s">
        <v>251</v>
      </c>
      <c r="AT383" s="141" t="s">
        <v>187</v>
      </c>
      <c r="AU383" s="141" t="s">
        <v>138</v>
      </c>
      <c r="AY383" s="17" t="s">
        <v>130</v>
      </c>
      <c r="BE383" s="142">
        <f>IF(N383="základní",J383,0)</f>
        <v>0</v>
      </c>
      <c r="BF383" s="142">
        <f>IF(N383="snížená",J383,0)</f>
        <v>0</v>
      </c>
      <c r="BG383" s="142">
        <f>IF(N383="zákl. přenesená",J383,0)</f>
        <v>0</v>
      </c>
      <c r="BH383" s="142">
        <f>IF(N383="sníž. přenesená",J383,0)</f>
        <v>0</v>
      </c>
      <c r="BI383" s="142">
        <f>IF(N383="nulová",J383,0)</f>
        <v>0</v>
      </c>
      <c r="BJ383" s="17" t="s">
        <v>138</v>
      </c>
      <c r="BK383" s="142">
        <f>ROUND(I383*H383,2)</f>
        <v>0</v>
      </c>
      <c r="BL383" s="17" t="s">
        <v>220</v>
      </c>
      <c r="BM383" s="141" t="s">
        <v>739</v>
      </c>
    </row>
    <row r="384" spans="2:65" s="12" customFormat="1">
      <c r="B384" s="143"/>
      <c r="D384" s="144" t="s">
        <v>140</v>
      </c>
      <c r="F384" s="146" t="s">
        <v>831</v>
      </c>
      <c r="H384" s="147">
        <v>2.4750000000000001</v>
      </c>
      <c r="I384" s="148"/>
      <c r="L384" s="143"/>
      <c r="M384" s="149"/>
      <c r="T384" s="150"/>
      <c r="AT384" s="145" t="s">
        <v>140</v>
      </c>
      <c r="AU384" s="145" t="s">
        <v>138</v>
      </c>
      <c r="AV384" s="12" t="s">
        <v>138</v>
      </c>
      <c r="AW384" s="12" t="s">
        <v>3</v>
      </c>
      <c r="AX384" s="12" t="s">
        <v>81</v>
      </c>
      <c r="AY384" s="145" t="s">
        <v>130</v>
      </c>
    </row>
    <row r="385" spans="2:65" s="1" customFormat="1" ht="16.5" customHeight="1">
      <c r="B385" s="128"/>
      <c r="C385" s="129" t="s">
        <v>740</v>
      </c>
      <c r="D385" s="129" t="s">
        <v>133</v>
      </c>
      <c r="E385" s="130" t="s">
        <v>741</v>
      </c>
      <c r="F385" s="131" t="s">
        <v>742</v>
      </c>
      <c r="G385" s="132" t="s">
        <v>265</v>
      </c>
      <c r="H385" s="133">
        <v>30</v>
      </c>
      <c r="I385" s="134"/>
      <c r="J385" s="135">
        <f>ROUND(I385*H385,2)</f>
        <v>0</v>
      </c>
      <c r="K385" s="136"/>
      <c r="L385" s="32"/>
      <c r="M385" s="137" t="s">
        <v>1</v>
      </c>
      <c r="N385" s="138" t="s">
        <v>42</v>
      </c>
      <c r="P385" s="139">
        <f>O385*H385</f>
        <v>0</v>
      </c>
      <c r="Q385" s="139">
        <v>6.11E-3</v>
      </c>
      <c r="R385" s="139">
        <f>Q385*H385</f>
        <v>0.18329999999999999</v>
      </c>
      <c r="S385" s="139">
        <v>0</v>
      </c>
      <c r="T385" s="140">
        <f>S385*H385</f>
        <v>0</v>
      </c>
      <c r="AR385" s="141" t="s">
        <v>220</v>
      </c>
      <c r="AT385" s="141" t="s">
        <v>133</v>
      </c>
      <c r="AU385" s="141" t="s">
        <v>138</v>
      </c>
      <c r="AY385" s="17" t="s">
        <v>130</v>
      </c>
      <c r="BE385" s="142">
        <f>IF(N385="základní",J385,0)</f>
        <v>0</v>
      </c>
      <c r="BF385" s="142">
        <f>IF(N385="snížená",J385,0)</f>
        <v>0</v>
      </c>
      <c r="BG385" s="142">
        <f>IF(N385="zákl. přenesená",J385,0)</f>
        <v>0</v>
      </c>
      <c r="BH385" s="142">
        <f>IF(N385="sníž. přenesená",J385,0)</f>
        <v>0</v>
      </c>
      <c r="BI385" s="142">
        <f>IF(N385="nulová",J385,0)</f>
        <v>0</v>
      </c>
      <c r="BJ385" s="17" t="s">
        <v>138</v>
      </c>
      <c r="BK385" s="142">
        <f>ROUND(I385*H385,2)</f>
        <v>0</v>
      </c>
      <c r="BL385" s="17" t="s">
        <v>220</v>
      </c>
      <c r="BM385" s="141" t="s">
        <v>743</v>
      </c>
    </row>
    <row r="386" spans="2:65" s="1" customFormat="1" ht="16.5" customHeight="1">
      <c r="B386" s="128"/>
      <c r="C386" s="171" t="s">
        <v>744</v>
      </c>
      <c r="D386" s="171" t="s">
        <v>187</v>
      </c>
      <c r="E386" s="172" t="s">
        <v>745</v>
      </c>
      <c r="F386" s="173" t="s">
        <v>746</v>
      </c>
      <c r="G386" s="174" t="s">
        <v>265</v>
      </c>
      <c r="H386" s="175">
        <v>31.5</v>
      </c>
      <c r="I386" s="176"/>
      <c r="J386" s="177">
        <f>ROUND(I386*H386,2)</f>
        <v>0</v>
      </c>
      <c r="K386" s="178"/>
      <c r="L386" s="179"/>
      <c r="M386" s="180" t="s">
        <v>1</v>
      </c>
      <c r="N386" s="181" t="s">
        <v>42</v>
      </c>
      <c r="P386" s="139">
        <f>O386*H386</f>
        <v>0</v>
      </c>
      <c r="Q386" s="139">
        <v>1.2E-4</v>
      </c>
      <c r="R386" s="139">
        <f>Q386*H386</f>
        <v>3.7799999999999999E-3</v>
      </c>
      <c r="S386" s="139">
        <v>0</v>
      </c>
      <c r="T386" s="140">
        <f>S386*H386</f>
        <v>0</v>
      </c>
      <c r="AR386" s="141" t="s">
        <v>251</v>
      </c>
      <c r="AT386" s="141" t="s">
        <v>187</v>
      </c>
      <c r="AU386" s="141" t="s">
        <v>138</v>
      </c>
      <c r="AY386" s="17" t="s">
        <v>130</v>
      </c>
      <c r="BE386" s="142">
        <f>IF(N386="základní",J386,0)</f>
        <v>0</v>
      </c>
      <c r="BF386" s="142">
        <f>IF(N386="snížená",J386,0)</f>
        <v>0</v>
      </c>
      <c r="BG386" s="142">
        <f>IF(N386="zákl. přenesená",J386,0)</f>
        <v>0</v>
      </c>
      <c r="BH386" s="142">
        <f>IF(N386="sníž. přenesená",J386,0)</f>
        <v>0</v>
      </c>
      <c r="BI386" s="142">
        <f>IF(N386="nulová",J386,0)</f>
        <v>0</v>
      </c>
      <c r="BJ386" s="17" t="s">
        <v>138</v>
      </c>
      <c r="BK386" s="142">
        <f>ROUND(I386*H386,2)</f>
        <v>0</v>
      </c>
      <c r="BL386" s="17" t="s">
        <v>220</v>
      </c>
      <c r="BM386" s="141" t="s">
        <v>747</v>
      </c>
    </row>
    <row r="387" spans="2:65" s="12" customFormat="1">
      <c r="B387" s="143"/>
      <c r="D387" s="144" t="s">
        <v>140</v>
      </c>
      <c r="F387" s="146" t="s">
        <v>748</v>
      </c>
      <c r="H387" s="147">
        <v>31.5</v>
      </c>
      <c r="I387" s="148"/>
      <c r="L387" s="143"/>
      <c r="M387" s="149"/>
      <c r="T387" s="150"/>
      <c r="AT387" s="145" t="s">
        <v>140</v>
      </c>
      <c r="AU387" s="145" t="s">
        <v>138</v>
      </c>
      <c r="AV387" s="12" t="s">
        <v>138</v>
      </c>
      <c r="AW387" s="12" t="s">
        <v>3</v>
      </c>
      <c r="AX387" s="12" t="s">
        <v>81</v>
      </c>
      <c r="AY387" s="145" t="s">
        <v>130</v>
      </c>
    </row>
    <row r="388" spans="2:65" s="1" customFormat="1" ht="33" customHeight="1">
      <c r="B388" s="128"/>
      <c r="C388" s="129" t="s">
        <v>749</v>
      </c>
      <c r="D388" s="129" t="s">
        <v>133</v>
      </c>
      <c r="E388" s="130" t="s">
        <v>750</v>
      </c>
      <c r="F388" s="131" t="s">
        <v>751</v>
      </c>
      <c r="G388" s="132" t="s">
        <v>210</v>
      </c>
      <c r="H388" s="133">
        <v>0.81599999999999995</v>
      </c>
      <c r="I388" s="134"/>
      <c r="J388" s="135">
        <f>ROUND(I388*H388,2)</f>
        <v>0</v>
      </c>
      <c r="K388" s="136"/>
      <c r="L388" s="32"/>
      <c r="M388" s="137" t="s">
        <v>1</v>
      </c>
      <c r="N388" s="138" t="s">
        <v>42</v>
      </c>
      <c r="P388" s="139">
        <f>O388*H388</f>
        <v>0</v>
      </c>
      <c r="Q388" s="139">
        <v>0</v>
      </c>
      <c r="R388" s="139">
        <f>Q388*H388</f>
        <v>0</v>
      </c>
      <c r="S388" s="139">
        <v>0</v>
      </c>
      <c r="T388" s="140">
        <f>S388*H388</f>
        <v>0</v>
      </c>
      <c r="AR388" s="141" t="s">
        <v>220</v>
      </c>
      <c r="AT388" s="141" t="s">
        <v>133</v>
      </c>
      <c r="AU388" s="141" t="s">
        <v>138</v>
      </c>
      <c r="AY388" s="17" t="s">
        <v>130</v>
      </c>
      <c r="BE388" s="142">
        <f>IF(N388="základní",J388,0)</f>
        <v>0</v>
      </c>
      <c r="BF388" s="142">
        <f>IF(N388="snížená",J388,0)</f>
        <v>0</v>
      </c>
      <c r="BG388" s="142">
        <f>IF(N388="zákl. přenesená",J388,0)</f>
        <v>0</v>
      </c>
      <c r="BH388" s="142">
        <f>IF(N388="sníž. přenesená",J388,0)</f>
        <v>0</v>
      </c>
      <c r="BI388" s="142">
        <f>IF(N388="nulová",J388,0)</f>
        <v>0</v>
      </c>
      <c r="BJ388" s="17" t="s">
        <v>138</v>
      </c>
      <c r="BK388" s="142">
        <f>ROUND(I388*H388,2)</f>
        <v>0</v>
      </c>
      <c r="BL388" s="17" t="s">
        <v>220</v>
      </c>
      <c r="BM388" s="141" t="s">
        <v>752</v>
      </c>
    </row>
    <row r="389" spans="2:65" s="1" customFormat="1" ht="24.2" customHeight="1">
      <c r="B389" s="128"/>
      <c r="C389" s="129" t="s">
        <v>753</v>
      </c>
      <c r="D389" s="129" t="s">
        <v>133</v>
      </c>
      <c r="E389" s="130" t="s">
        <v>754</v>
      </c>
      <c r="F389" s="131" t="s">
        <v>755</v>
      </c>
      <c r="G389" s="132" t="s">
        <v>210</v>
      </c>
      <c r="H389" s="133">
        <v>0.81599999999999995</v>
      </c>
      <c r="I389" s="134"/>
      <c r="J389" s="135">
        <f>ROUND(I389*H389,2)</f>
        <v>0</v>
      </c>
      <c r="K389" s="136"/>
      <c r="L389" s="32"/>
      <c r="M389" s="137" t="s">
        <v>1</v>
      </c>
      <c r="N389" s="138" t="s">
        <v>42</v>
      </c>
      <c r="P389" s="139">
        <f>O389*H389</f>
        <v>0</v>
      </c>
      <c r="Q389" s="139">
        <v>0</v>
      </c>
      <c r="R389" s="139">
        <f>Q389*H389</f>
        <v>0</v>
      </c>
      <c r="S389" s="139">
        <v>0</v>
      </c>
      <c r="T389" s="140">
        <f>S389*H389</f>
        <v>0</v>
      </c>
      <c r="AR389" s="141" t="s">
        <v>220</v>
      </c>
      <c r="AT389" s="141" t="s">
        <v>133</v>
      </c>
      <c r="AU389" s="141" t="s">
        <v>138</v>
      </c>
      <c r="AY389" s="17" t="s">
        <v>130</v>
      </c>
      <c r="BE389" s="142">
        <f>IF(N389="základní",J389,0)</f>
        <v>0</v>
      </c>
      <c r="BF389" s="142">
        <f>IF(N389="snížená",J389,0)</f>
        <v>0</v>
      </c>
      <c r="BG389" s="142">
        <f>IF(N389="zákl. přenesená",J389,0)</f>
        <v>0</v>
      </c>
      <c r="BH389" s="142">
        <f>IF(N389="sníž. přenesená",J389,0)</f>
        <v>0</v>
      </c>
      <c r="BI389" s="142">
        <f>IF(N389="nulová",J389,0)</f>
        <v>0</v>
      </c>
      <c r="BJ389" s="17" t="s">
        <v>138</v>
      </c>
      <c r="BK389" s="142">
        <f>ROUND(I389*H389,2)</f>
        <v>0</v>
      </c>
      <c r="BL389" s="17" t="s">
        <v>220</v>
      </c>
      <c r="BM389" s="141" t="s">
        <v>756</v>
      </c>
    </row>
    <row r="390" spans="2:65" s="11" customFormat="1" ht="22.9" customHeight="1">
      <c r="B390" s="116"/>
      <c r="D390" s="117" t="s">
        <v>75</v>
      </c>
      <c r="E390" s="126" t="s">
        <v>757</v>
      </c>
      <c r="F390" s="126" t="s">
        <v>758</v>
      </c>
      <c r="I390" s="119"/>
      <c r="J390" s="127">
        <f>BK390</f>
        <v>0</v>
      </c>
      <c r="L390" s="116"/>
      <c r="M390" s="121"/>
      <c r="P390" s="122">
        <f>SUM(P391:P403)</f>
        <v>0</v>
      </c>
      <c r="R390" s="122">
        <f>SUM(R391:R403)</f>
        <v>1.8282000000000003E-3</v>
      </c>
      <c r="T390" s="123">
        <f>SUM(T391:T403)</f>
        <v>0</v>
      </c>
      <c r="AR390" s="117" t="s">
        <v>138</v>
      </c>
      <c r="AT390" s="124" t="s">
        <v>75</v>
      </c>
      <c r="AU390" s="124" t="s">
        <v>81</v>
      </c>
      <c r="AY390" s="117" t="s">
        <v>130</v>
      </c>
      <c r="BK390" s="125">
        <f>SUM(BK391:BK403)</f>
        <v>0</v>
      </c>
    </row>
    <row r="391" spans="2:65" s="1" customFormat="1" ht="33" customHeight="1">
      <c r="B391" s="128"/>
      <c r="C391" s="129" t="s">
        <v>759</v>
      </c>
      <c r="D391" s="129" t="s">
        <v>133</v>
      </c>
      <c r="E391" s="130" t="s">
        <v>760</v>
      </c>
      <c r="F391" s="131" t="s">
        <v>761</v>
      </c>
      <c r="G391" s="132" t="s">
        <v>136</v>
      </c>
      <c r="H391" s="133">
        <v>1.68</v>
      </c>
      <c r="I391" s="134"/>
      <c r="J391" s="135">
        <f>ROUND(I391*H391,2)</f>
        <v>0</v>
      </c>
      <c r="K391" s="136"/>
      <c r="L391" s="32"/>
      <c r="M391" s="137" t="s">
        <v>1</v>
      </c>
      <c r="N391" s="138" t="s">
        <v>42</v>
      </c>
      <c r="P391" s="139">
        <f>O391*H391</f>
        <v>0</v>
      </c>
      <c r="Q391" s="139">
        <v>2.4000000000000001E-4</v>
      </c>
      <c r="R391" s="139">
        <f>Q391*H391</f>
        <v>4.0319999999999999E-4</v>
      </c>
      <c r="S391" s="139">
        <v>0</v>
      </c>
      <c r="T391" s="140">
        <f>S391*H391</f>
        <v>0</v>
      </c>
      <c r="AR391" s="141" t="s">
        <v>220</v>
      </c>
      <c r="AT391" s="141" t="s">
        <v>133</v>
      </c>
      <c r="AU391" s="141" t="s">
        <v>138</v>
      </c>
      <c r="AY391" s="17" t="s">
        <v>130</v>
      </c>
      <c r="BE391" s="142">
        <f>IF(N391="základní",J391,0)</f>
        <v>0</v>
      </c>
      <c r="BF391" s="142">
        <f>IF(N391="snížená",J391,0)</f>
        <v>0</v>
      </c>
      <c r="BG391" s="142">
        <f>IF(N391="zákl. přenesená",J391,0)</f>
        <v>0</v>
      </c>
      <c r="BH391" s="142">
        <f>IF(N391="sníž. přenesená",J391,0)</f>
        <v>0</v>
      </c>
      <c r="BI391" s="142">
        <f>IF(N391="nulová",J391,0)</f>
        <v>0</v>
      </c>
      <c r="BJ391" s="17" t="s">
        <v>138</v>
      </c>
      <c r="BK391" s="142">
        <f>ROUND(I391*H391,2)</f>
        <v>0</v>
      </c>
      <c r="BL391" s="17" t="s">
        <v>220</v>
      </c>
      <c r="BM391" s="141" t="s">
        <v>762</v>
      </c>
    </row>
    <row r="392" spans="2:65" s="12" customFormat="1">
      <c r="B392" s="143"/>
      <c r="D392" s="144" t="s">
        <v>140</v>
      </c>
      <c r="E392" s="145" t="s">
        <v>1</v>
      </c>
      <c r="F392" s="146" t="s">
        <v>763</v>
      </c>
      <c r="H392" s="147">
        <v>1.68</v>
      </c>
      <c r="I392" s="148"/>
      <c r="L392" s="143"/>
      <c r="M392" s="149"/>
      <c r="T392" s="150"/>
      <c r="AT392" s="145" t="s">
        <v>140</v>
      </c>
      <c r="AU392" s="145" t="s">
        <v>138</v>
      </c>
      <c r="AV392" s="12" t="s">
        <v>138</v>
      </c>
      <c r="AW392" s="12" t="s">
        <v>32</v>
      </c>
      <c r="AX392" s="12" t="s">
        <v>81</v>
      </c>
      <c r="AY392" s="145" t="s">
        <v>130</v>
      </c>
    </row>
    <row r="393" spans="2:65" s="1" customFormat="1" ht="33" customHeight="1">
      <c r="B393" s="128"/>
      <c r="C393" s="129" t="s">
        <v>764</v>
      </c>
      <c r="D393" s="129" t="s">
        <v>133</v>
      </c>
      <c r="E393" s="130" t="s">
        <v>765</v>
      </c>
      <c r="F393" s="131" t="s">
        <v>766</v>
      </c>
      <c r="G393" s="132" t="s">
        <v>136</v>
      </c>
      <c r="H393" s="133">
        <v>0.18</v>
      </c>
      <c r="I393" s="134"/>
      <c r="J393" s="135">
        <f>ROUND(I393*H393,2)</f>
        <v>0</v>
      </c>
      <c r="K393" s="136"/>
      <c r="L393" s="32"/>
      <c r="M393" s="137" t="s">
        <v>1</v>
      </c>
      <c r="N393" s="138" t="s">
        <v>42</v>
      </c>
      <c r="P393" s="139">
        <f>O393*H393</f>
        <v>0</v>
      </c>
      <c r="Q393" s="139">
        <v>2.3000000000000001E-4</v>
      </c>
      <c r="R393" s="139">
        <f>Q393*H393</f>
        <v>4.1399999999999997E-5</v>
      </c>
      <c r="S393" s="139">
        <v>0</v>
      </c>
      <c r="T393" s="140">
        <f>S393*H393</f>
        <v>0</v>
      </c>
      <c r="AR393" s="141" t="s">
        <v>220</v>
      </c>
      <c r="AT393" s="141" t="s">
        <v>133</v>
      </c>
      <c r="AU393" s="141" t="s">
        <v>138</v>
      </c>
      <c r="AY393" s="17" t="s">
        <v>130</v>
      </c>
      <c r="BE393" s="142">
        <f>IF(N393="základní",J393,0)</f>
        <v>0</v>
      </c>
      <c r="BF393" s="142">
        <f>IF(N393="snížená",J393,0)</f>
        <v>0</v>
      </c>
      <c r="BG393" s="142">
        <f>IF(N393="zákl. přenesená",J393,0)</f>
        <v>0</v>
      </c>
      <c r="BH393" s="142">
        <f>IF(N393="sníž. přenesená",J393,0)</f>
        <v>0</v>
      </c>
      <c r="BI393" s="142">
        <f>IF(N393="nulová",J393,0)</f>
        <v>0</v>
      </c>
      <c r="BJ393" s="17" t="s">
        <v>138</v>
      </c>
      <c r="BK393" s="142">
        <f>ROUND(I393*H393,2)</f>
        <v>0</v>
      </c>
      <c r="BL393" s="17" t="s">
        <v>220</v>
      </c>
      <c r="BM393" s="141" t="s">
        <v>767</v>
      </c>
    </row>
    <row r="394" spans="2:65" s="12" customFormat="1">
      <c r="B394" s="143"/>
      <c r="D394" s="144" t="s">
        <v>140</v>
      </c>
      <c r="E394" s="145" t="s">
        <v>1</v>
      </c>
      <c r="F394" s="146" t="s">
        <v>768</v>
      </c>
      <c r="H394" s="147">
        <v>0.18</v>
      </c>
      <c r="I394" s="148"/>
      <c r="L394" s="143"/>
      <c r="M394" s="149"/>
      <c r="T394" s="150"/>
      <c r="AT394" s="145" t="s">
        <v>140</v>
      </c>
      <c r="AU394" s="145" t="s">
        <v>138</v>
      </c>
      <c r="AV394" s="12" t="s">
        <v>138</v>
      </c>
      <c r="AW394" s="12" t="s">
        <v>32</v>
      </c>
      <c r="AX394" s="12" t="s">
        <v>81</v>
      </c>
      <c r="AY394" s="145" t="s">
        <v>130</v>
      </c>
    </row>
    <row r="395" spans="2:65" s="1" customFormat="1" ht="24.2" customHeight="1">
      <c r="B395" s="128"/>
      <c r="C395" s="129" t="s">
        <v>769</v>
      </c>
      <c r="D395" s="129" t="s">
        <v>133</v>
      </c>
      <c r="E395" s="130" t="s">
        <v>770</v>
      </c>
      <c r="F395" s="131" t="s">
        <v>771</v>
      </c>
      <c r="G395" s="132" t="s">
        <v>136</v>
      </c>
      <c r="H395" s="133">
        <v>1.68</v>
      </c>
      <c r="I395" s="134"/>
      <c r="J395" s="135">
        <f>ROUND(I395*H395,2)</f>
        <v>0</v>
      </c>
      <c r="K395" s="136"/>
      <c r="L395" s="32"/>
      <c r="M395" s="137" t="s">
        <v>1</v>
      </c>
      <c r="N395" s="138" t="s">
        <v>42</v>
      </c>
      <c r="P395" s="139">
        <f>O395*H395</f>
        <v>0</v>
      </c>
      <c r="Q395" s="139">
        <v>1.8000000000000001E-4</v>
      </c>
      <c r="R395" s="139">
        <f>Q395*H395</f>
        <v>3.0240000000000003E-4</v>
      </c>
      <c r="S395" s="139">
        <v>0</v>
      </c>
      <c r="T395" s="140">
        <f>S395*H395</f>
        <v>0</v>
      </c>
      <c r="AR395" s="141" t="s">
        <v>220</v>
      </c>
      <c r="AT395" s="141" t="s">
        <v>133</v>
      </c>
      <c r="AU395" s="141" t="s">
        <v>138</v>
      </c>
      <c r="AY395" s="17" t="s">
        <v>130</v>
      </c>
      <c r="BE395" s="142">
        <f>IF(N395="základní",J395,0)</f>
        <v>0</v>
      </c>
      <c r="BF395" s="142">
        <f>IF(N395="snížená",J395,0)</f>
        <v>0</v>
      </c>
      <c r="BG395" s="142">
        <f>IF(N395="zákl. přenesená",J395,0)</f>
        <v>0</v>
      </c>
      <c r="BH395" s="142">
        <f>IF(N395="sníž. přenesená",J395,0)</f>
        <v>0</v>
      </c>
      <c r="BI395" s="142">
        <f>IF(N395="nulová",J395,0)</f>
        <v>0</v>
      </c>
      <c r="BJ395" s="17" t="s">
        <v>138</v>
      </c>
      <c r="BK395" s="142">
        <f>ROUND(I395*H395,2)</f>
        <v>0</v>
      </c>
      <c r="BL395" s="17" t="s">
        <v>220</v>
      </c>
      <c r="BM395" s="141" t="s">
        <v>772</v>
      </c>
    </row>
    <row r="396" spans="2:65" s="12" customFormat="1">
      <c r="B396" s="143"/>
      <c r="D396" s="144" t="s">
        <v>140</v>
      </c>
      <c r="E396" s="145" t="s">
        <v>1</v>
      </c>
      <c r="F396" s="146" t="s">
        <v>773</v>
      </c>
      <c r="H396" s="147">
        <v>1.68</v>
      </c>
      <c r="I396" s="148"/>
      <c r="L396" s="143"/>
      <c r="M396" s="149"/>
      <c r="T396" s="150"/>
      <c r="AT396" s="145" t="s">
        <v>140</v>
      </c>
      <c r="AU396" s="145" t="s">
        <v>138</v>
      </c>
      <c r="AV396" s="12" t="s">
        <v>138</v>
      </c>
      <c r="AW396" s="12" t="s">
        <v>32</v>
      </c>
      <c r="AX396" s="12" t="s">
        <v>81</v>
      </c>
      <c r="AY396" s="145" t="s">
        <v>130</v>
      </c>
    </row>
    <row r="397" spans="2:65" s="1" customFormat="1" ht="24.2" customHeight="1">
      <c r="B397" s="128"/>
      <c r="C397" s="129" t="s">
        <v>774</v>
      </c>
      <c r="D397" s="129" t="s">
        <v>133</v>
      </c>
      <c r="E397" s="130" t="s">
        <v>775</v>
      </c>
      <c r="F397" s="131" t="s">
        <v>776</v>
      </c>
      <c r="G397" s="132" t="s">
        <v>136</v>
      </c>
      <c r="H397" s="133">
        <v>0.18</v>
      </c>
      <c r="I397" s="134"/>
      <c r="J397" s="135">
        <f>ROUND(I397*H397,2)</f>
        <v>0</v>
      </c>
      <c r="K397" s="136"/>
      <c r="L397" s="32"/>
      <c r="M397" s="137" t="s">
        <v>1</v>
      </c>
      <c r="N397" s="138" t="s">
        <v>42</v>
      </c>
      <c r="P397" s="139">
        <f>O397*H397</f>
        <v>0</v>
      </c>
      <c r="Q397" s="139">
        <v>2.2000000000000001E-4</v>
      </c>
      <c r="R397" s="139">
        <f>Q397*H397</f>
        <v>3.96E-5</v>
      </c>
      <c r="S397" s="139">
        <v>0</v>
      </c>
      <c r="T397" s="140">
        <f>S397*H397</f>
        <v>0</v>
      </c>
      <c r="AR397" s="141" t="s">
        <v>220</v>
      </c>
      <c r="AT397" s="141" t="s">
        <v>133</v>
      </c>
      <c r="AU397" s="141" t="s">
        <v>138</v>
      </c>
      <c r="AY397" s="17" t="s">
        <v>130</v>
      </c>
      <c r="BE397" s="142">
        <f>IF(N397="základní",J397,0)</f>
        <v>0</v>
      </c>
      <c r="BF397" s="142">
        <f>IF(N397="snížená",J397,0)</f>
        <v>0</v>
      </c>
      <c r="BG397" s="142">
        <f>IF(N397="zákl. přenesená",J397,0)</f>
        <v>0</v>
      </c>
      <c r="BH397" s="142">
        <f>IF(N397="sníž. přenesená",J397,0)</f>
        <v>0</v>
      </c>
      <c r="BI397" s="142">
        <f>IF(N397="nulová",J397,0)</f>
        <v>0</v>
      </c>
      <c r="BJ397" s="17" t="s">
        <v>138</v>
      </c>
      <c r="BK397" s="142">
        <f>ROUND(I397*H397,2)</f>
        <v>0</v>
      </c>
      <c r="BL397" s="17" t="s">
        <v>220</v>
      </c>
      <c r="BM397" s="141" t="s">
        <v>777</v>
      </c>
    </row>
    <row r="398" spans="2:65" s="12" customFormat="1">
      <c r="B398" s="143"/>
      <c r="D398" s="144" t="s">
        <v>140</v>
      </c>
      <c r="E398" s="145" t="s">
        <v>1</v>
      </c>
      <c r="F398" s="146" t="s">
        <v>778</v>
      </c>
      <c r="H398" s="147">
        <v>0.18</v>
      </c>
      <c r="I398" s="148"/>
      <c r="L398" s="143"/>
      <c r="M398" s="149"/>
      <c r="T398" s="150"/>
      <c r="AT398" s="145" t="s">
        <v>140</v>
      </c>
      <c r="AU398" s="145" t="s">
        <v>138</v>
      </c>
      <c r="AV398" s="12" t="s">
        <v>138</v>
      </c>
      <c r="AW398" s="12" t="s">
        <v>32</v>
      </c>
      <c r="AX398" s="12" t="s">
        <v>81</v>
      </c>
      <c r="AY398" s="145" t="s">
        <v>130</v>
      </c>
    </row>
    <row r="399" spans="2:65" s="1" customFormat="1" ht="24.2" customHeight="1">
      <c r="B399" s="128"/>
      <c r="C399" s="129" t="s">
        <v>779</v>
      </c>
      <c r="D399" s="129" t="s">
        <v>133</v>
      </c>
      <c r="E399" s="130" t="s">
        <v>780</v>
      </c>
      <c r="F399" s="131" t="s">
        <v>781</v>
      </c>
      <c r="G399" s="132" t="s">
        <v>136</v>
      </c>
      <c r="H399" s="133">
        <v>0.18</v>
      </c>
      <c r="I399" s="134"/>
      <c r="J399" s="135">
        <f>ROUND(I399*H399,2)</f>
        <v>0</v>
      </c>
      <c r="K399" s="136"/>
      <c r="L399" s="32"/>
      <c r="M399" s="137" t="s">
        <v>1</v>
      </c>
      <c r="N399" s="138" t="s">
        <v>42</v>
      </c>
      <c r="P399" s="139">
        <f>O399*H399</f>
        <v>0</v>
      </c>
      <c r="Q399" s="139">
        <v>2.0000000000000001E-4</v>
      </c>
      <c r="R399" s="139">
        <f>Q399*H399</f>
        <v>3.6000000000000001E-5</v>
      </c>
      <c r="S399" s="139">
        <v>0</v>
      </c>
      <c r="T399" s="140">
        <f>S399*H399</f>
        <v>0</v>
      </c>
      <c r="AR399" s="141" t="s">
        <v>220</v>
      </c>
      <c r="AT399" s="141" t="s">
        <v>133</v>
      </c>
      <c r="AU399" s="141" t="s">
        <v>138</v>
      </c>
      <c r="AY399" s="17" t="s">
        <v>130</v>
      </c>
      <c r="BE399" s="142">
        <f>IF(N399="základní",J399,0)</f>
        <v>0</v>
      </c>
      <c r="BF399" s="142">
        <f>IF(N399="snížená",J399,0)</f>
        <v>0</v>
      </c>
      <c r="BG399" s="142">
        <f>IF(N399="zákl. přenesená",J399,0)</f>
        <v>0</v>
      </c>
      <c r="BH399" s="142">
        <f>IF(N399="sníž. přenesená",J399,0)</f>
        <v>0</v>
      </c>
      <c r="BI399" s="142">
        <f>IF(N399="nulová",J399,0)</f>
        <v>0</v>
      </c>
      <c r="BJ399" s="17" t="s">
        <v>138</v>
      </c>
      <c r="BK399" s="142">
        <f>ROUND(I399*H399,2)</f>
        <v>0</v>
      </c>
      <c r="BL399" s="17" t="s">
        <v>220</v>
      </c>
      <c r="BM399" s="141" t="s">
        <v>782</v>
      </c>
    </row>
    <row r="400" spans="2:65" s="12" customFormat="1">
      <c r="B400" s="143"/>
      <c r="D400" s="144" t="s">
        <v>140</v>
      </c>
      <c r="E400" s="145" t="s">
        <v>1</v>
      </c>
      <c r="F400" s="146" t="s">
        <v>778</v>
      </c>
      <c r="H400" s="147">
        <v>0.18</v>
      </c>
      <c r="I400" s="148"/>
      <c r="L400" s="143"/>
      <c r="M400" s="149"/>
      <c r="T400" s="150"/>
      <c r="AT400" s="145" t="s">
        <v>140</v>
      </c>
      <c r="AU400" s="145" t="s">
        <v>138</v>
      </c>
      <c r="AV400" s="12" t="s">
        <v>138</v>
      </c>
      <c r="AW400" s="12" t="s">
        <v>32</v>
      </c>
      <c r="AX400" s="12" t="s">
        <v>81</v>
      </c>
      <c r="AY400" s="145" t="s">
        <v>130</v>
      </c>
    </row>
    <row r="401" spans="2:65" s="1" customFormat="1" ht="24.2" customHeight="1">
      <c r="B401" s="128"/>
      <c r="C401" s="129" t="s">
        <v>783</v>
      </c>
      <c r="D401" s="129" t="s">
        <v>133</v>
      </c>
      <c r="E401" s="130" t="s">
        <v>784</v>
      </c>
      <c r="F401" s="131" t="s">
        <v>785</v>
      </c>
      <c r="G401" s="132" t="s">
        <v>136</v>
      </c>
      <c r="H401" s="133">
        <v>1.68</v>
      </c>
      <c r="I401" s="134"/>
      <c r="J401" s="135">
        <f>ROUND(I401*H401,2)</f>
        <v>0</v>
      </c>
      <c r="K401" s="136"/>
      <c r="L401" s="32"/>
      <c r="M401" s="137" t="s">
        <v>1</v>
      </c>
      <c r="N401" s="138" t="s">
        <v>42</v>
      </c>
      <c r="P401" s="139">
        <f>O401*H401</f>
        <v>0</v>
      </c>
      <c r="Q401" s="139">
        <v>1.7000000000000001E-4</v>
      </c>
      <c r="R401" s="139">
        <f>Q401*H401</f>
        <v>2.856E-4</v>
      </c>
      <c r="S401" s="139">
        <v>0</v>
      </c>
      <c r="T401" s="140">
        <f>S401*H401</f>
        <v>0</v>
      </c>
      <c r="AR401" s="141" t="s">
        <v>220</v>
      </c>
      <c r="AT401" s="141" t="s">
        <v>133</v>
      </c>
      <c r="AU401" s="141" t="s">
        <v>138</v>
      </c>
      <c r="AY401" s="17" t="s">
        <v>130</v>
      </c>
      <c r="BE401" s="142">
        <f>IF(N401="základní",J401,0)</f>
        <v>0</v>
      </c>
      <c r="BF401" s="142">
        <f>IF(N401="snížená",J401,0)</f>
        <v>0</v>
      </c>
      <c r="BG401" s="142">
        <f>IF(N401="zákl. přenesená",J401,0)</f>
        <v>0</v>
      </c>
      <c r="BH401" s="142">
        <f>IF(N401="sníž. přenesená",J401,0)</f>
        <v>0</v>
      </c>
      <c r="BI401" s="142">
        <f>IF(N401="nulová",J401,0)</f>
        <v>0</v>
      </c>
      <c r="BJ401" s="17" t="s">
        <v>138</v>
      </c>
      <c r="BK401" s="142">
        <f>ROUND(I401*H401,2)</f>
        <v>0</v>
      </c>
      <c r="BL401" s="17" t="s">
        <v>220</v>
      </c>
      <c r="BM401" s="141" t="s">
        <v>786</v>
      </c>
    </row>
    <row r="402" spans="2:65" s="1" customFormat="1" ht="24.2" customHeight="1">
      <c r="B402" s="128"/>
      <c r="C402" s="129" t="s">
        <v>787</v>
      </c>
      <c r="D402" s="129" t="s">
        <v>133</v>
      </c>
      <c r="E402" s="130" t="s">
        <v>788</v>
      </c>
      <c r="F402" s="131" t="s">
        <v>789</v>
      </c>
      <c r="G402" s="132" t="s">
        <v>265</v>
      </c>
      <c r="H402" s="133">
        <v>24</v>
      </c>
      <c r="I402" s="134"/>
      <c r="J402" s="135">
        <f>ROUND(I402*H402,2)</f>
        <v>0</v>
      </c>
      <c r="K402" s="136"/>
      <c r="L402" s="32"/>
      <c r="M402" s="137" t="s">
        <v>1</v>
      </c>
      <c r="N402" s="138" t="s">
        <v>42</v>
      </c>
      <c r="P402" s="139">
        <f>O402*H402</f>
        <v>0</v>
      </c>
      <c r="Q402" s="139">
        <v>3.0000000000000001E-5</v>
      </c>
      <c r="R402" s="139">
        <f>Q402*H402</f>
        <v>7.2000000000000005E-4</v>
      </c>
      <c r="S402" s="139">
        <v>0</v>
      </c>
      <c r="T402" s="140">
        <f>S402*H402</f>
        <v>0</v>
      </c>
      <c r="AR402" s="141" t="s">
        <v>220</v>
      </c>
      <c r="AT402" s="141" t="s">
        <v>133</v>
      </c>
      <c r="AU402" s="141" t="s">
        <v>138</v>
      </c>
      <c r="AY402" s="17" t="s">
        <v>130</v>
      </c>
      <c r="BE402" s="142">
        <f>IF(N402="základní",J402,0)</f>
        <v>0</v>
      </c>
      <c r="BF402" s="142">
        <f>IF(N402="snížená",J402,0)</f>
        <v>0</v>
      </c>
      <c r="BG402" s="142">
        <f>IF(N402="zákl. přenesená",J402,0)</f>
        <v>0</v>
      </c>
      <c r="BH402" s="142">
        <f>IF(N402="sníž. přenesená",J402,0)</f>
        <v>0</v>
      </c>
      <c r="BI402" s="142">
        <f>IF(N402="nulová",J402,0)</f>
        <v>0</v>
      </c>
      <c r="BJ402" s="17" t="s">
        <v>138</v>
      </c>
      <c r="BK402" s="142">
        <f>ROUND(I402*H402,2)</f>
        <v>0</v>
      </c>
      <c r="BL402" s="17" t="s">
        <v>220</v>
      </c>
      <c r="BM402" s="141" t="s">
        <v>790</v>
      </c>
    </row>
    <row r="403" spans="2:65" s="12" customFormat="1">
      <c r="B403" s="143"/>
      <c r="D403" s="144" t="s">
        <v>140</v>
      </c>
      <c r="E403" s="145" t="s">
        <v>1</v>
      </c>
      <c r="F403" s="146" t="s">
        <v>257</v>
      </c>
      <c r="H403" s="147">
        <v>24</v>
      </c>
      <c r="I403" s="148"/>
      <c r="L403" s="143"/>
      <c r="M403" s="149"/>
      <c r="T403" s="150"/>
      <c r="AT403" s="145" t="s">
        <v>140</v>
      </c>
      <c r="AU403" s="145" t="s">
        <v>138</v>
      </c>
      <c r="AV403" s="12" t="s">
        <v>138</v>
      </c>
      <c r="AW403" s="12" t="s">
        <v>32</v>
      </c>
      <c r="AX403" s="12" t="s">
        <v>81</v>
      </c>
      <c r="AY403" s="145" t="s">
        <v>130</v>
      </c>
    </row>
    <row r="404" spans="2:65" s="11" customFormat="1" ht="22.9" customHeight="1">
      <c r="B404" s="116"/>
      <c r="D404" s="117" t="s">
        <v>75</v>
      </c>
      <c r="E404" s="126" t="s">
        <v>791</v>
      </c>
      <c r="F404" s="126" t="s">
        <v>792</v>
      </c>
      <c r="I404" s="119"/>
      <c r="J404" s="127">
        <f>BK404</f>
        <v>0</v>
      </c>
      <c r="L404" s="116"/>
      <c r="M404" s="121"/>
      <c r="P404" s="122">
        <f>SUM(P405:P433)</f>
        <v>0</v>
      </c>
      <c r="R404" s="122">
        <f>SUM(R405:R433)</f>
        <v>9.6060000000000006E-2</v>
      </c>
      <c r="T404" s="123">
        <f>SUM(T405:T433)</f>
        <v>6.2942399999999996E-3</v>
      </c>
      <c r="AR404" s="117" t="s">
        <v>138</v>
      </c>
      <c r="AT404" s="124" t="s">
        <v>75</v>
      </c>
      <c r="AU404" s="124" t="s">
        <v>81</v>
      </c>
      <c r="AY404" s="117" t="s">
        <v>130</v>
      </c>
      <c r="BK404" s="125">
        <f>SUM(BK405:BK433)</f>
        <v>0</v>
      </c>
    </row>
    <row r="405" spans="2:65" s="1" customFormat="1" ht="16.5" customHeight="1">
      <c r="B405" s="128"/>
      <c r="C405" s="129" t="s">
        <v>793</v>
      </c>
      <c r="D405" s="129" t="s">
        <v>133</v>
      </c>
      <c r="E405" s="130" t="s">
        <v>794</v>
      </c>
      <c r="F405" s="131" t="s">
        <v>795</v>
      </c>
      <c r="G405" s="132" t="s">
        <v>136</v>
      </c>
      <c r="H405" s="133">
        <v>20.303999999999998</v>
      </c>
      <c r="I405" s="134"/>
      <c r="J405" s="135">
        <f>ROUND(I405*H405,2)</f>
        <v>0</v>
      </c>
      <c r="K405" s="136"/>
      <c r="L405" s="32"/>
      <c r="M405" s="137" t="s">
        <v>1</v>
      </c>
      <c r="N405" s="138" t="s">
        <v>42</v>
      </c>
      <c r="P405" s="139">
        <f>O405*H405</f>
        <v>0</v>
      </c>
      <c r="Q405" s="139">
        <v>1E-3</v>
      </c>
      <c r="R405" s="139">
        <f>Q405*H405</f>
        <v>2.0303999999999999E-2</v>
      </c>
      <c r="S405" s="139">
        <v>3.1E-4</v>
      </c>
      <c r="T405" s="140">
        <f>S405*H405</f>
        <v>6.2942399999999996E-3</v>
      </c>
      <c r="AR405" s="141" t="s">
        <v>220</v>
      </c>
      <c r="AT405" s="141" t="s">
        <v>133</v>
      </c>
      <c r="AU405" s="141" t="s">
        <v>138</v>
      </c>
      <c r="AY405" s="17" t="s">
        <v>130</v>
      </c>
      <c r="BE405" s="142">
        <f>IF(N405="základní",J405,0)</f>
        <v>0</v>
      </c>
      <c r="BF405" s="142">
        <f>IF(N405="snížená",J405,0)</f>
        <v>0</v>
      </c>
      <c r="BG405" s="142">
        <f>IF(N405="zákl. přenesená",J405,0)</f>
        <v>0</v>
      </c>
      <c r="BH405" s="142">
        <f>IF(N405="sníž. přenesená",J405,0)</f>
        <v>0</v>
      </c>
      <c r="BI405" s="142">
        <f>IF(N405="nulová",J405,0)</f>
        <v>0</v>
      </c>
      <c r="BJ405" s="17" t="s">
        <v>138</v>
      </c>
      <c r="BK405" s="142">
        <f>ROUND(I405*H405,2)</f>
        <v>0</v>
      </c>
      <c r="BL405" s="17" t="s">
        <v>220</v>
      </c>
      <c r="BM405" s="141" t="s">
        <v>796</v>
      </c>
    </row>
    <row r="406" spans="2:65" s="14" customFormat="1">
      <c r="B406" s="158"/>
      <c r="D406" s="144" t="s">
        <v>140</v>
      </c>
      <c r="E406" s="159" t="s">
        <v>1</v>
      </c>
      <c r="F406" s="160" t="s">
        <v>159</v>
      </c>
      <c r="H406" s="159" t="s">
        <v>1</v>
      </c>
      <c r="I406" s="161"/>
      <c r="L406" s="158"/>
      <c r="M406" s="162"/>
      <c r="T406" s="163"/>
      <c r="AT406" s="159" t="s">
        <v>140</v>
      </c>
      <c r="AU406" s="159" t="s">
        <v>138</v>
      </c>
      <c r="AV406" s="14" t="s">
        <v>81</v>
      </c>
      <c r="AW406" s="14" t="s">
        <v>32</v>
      </c>
      <c r="AX406" s="14" t="s">
        <v>76</v>
      </c>
      <c r="AY406" s="159" t="s">
        <v>130</v>
      </c>
    </row>
    <row r="407" spans="2:65" s="12" customFormat="1">
      <c r="B407" s="143"/>
      <c r="D407" s="144" t="s">
        <v>140</v>
      </c>
      <c r="E407" s="145" t="s">
        <v>1</v>
      </c>
      <c r="F407" s="146" t="s">
        <v>160</v>
      </c>
      <c r="H407" s="147">
        <v>23.824000000000002</v>
      </c>
      <c r="I407" s="148"/>
      <c r="L407" s="143"/>
      <c r="M407" s="149"/>
      <c r="T407" s="150"/>
      <c r="AT407" s="145" t="s">
        <v>140</v>
      </c>
      <c r="AU407" s="145" t="s">
        <v>138</v>
      </c>
      <c r="AV407" s="12" t="s">
        <v>138</v>
      </c>
      <c r="AW407" s="12" t="s">
        <v>32</v>
      </c>
      <c r="AX407" s="12" t="s">
        <v>76</v>
      </c>
      <c r="AY407" s="145" t="s">
        <v>130</v>
      </c>
    </row>
    <row r="408" spans="2:65" s="12" customFormat="1">
      <c r="B408" s="143"/>
      <c r="D408" s="144" t="s">
        <v>140</v>
      </c>
      <c r="E408" s="145" t="s">
        <v>1</v>
      </c>
      <c r="F408" s="146" t="s">
        <v>161</v>
      </c>
      <c r="H408" s="147">
        <v>-3.52</v>
      </c>
      <c r="I408" s="148"/>
      <c r="L408" s="143"/>
      <c r="M408" s="149"/>
      <c r="T408" s="150"/>
      <c r="AT408" s="145" t="s">
        <v>140</v>
      </c>
      <c r="AU408" s="145" t="s">
        <v>138</v>
      </c>
      <c r="AV408" s="12" t="s">
        <v>138</v>
      </c>
      <c r="AW408" s="12" t="s">
        <v>32</v>
      </c>
      <c r="AX408" s="12" t="s">
        <v>76</v>
      </c>
      <c r="AY408" s="145" t="s">
        <v>130</v>
      </c>
    </row>
    <row r="409" spans="2:65" s="13" customFormat="1">
      <c r="B409" s="151"/>
      <c r="D409" s="144" t="s">
        <v>140</v>
      </c>
      <c r="E409" s="152" t="s">
        <v>1</v>
      </c>
      <c r="F409" s="153" t="s">
        <v>151</v>
      </c>
      <c r="H409" s="154">
        <v>20.303999999999998</v>
      </c>
      <c r="I409" s="155"/>
      <c r="L409" s="151"/>
      <c r="M409" s="156"/>
      <c r="T409" s="157"/>
      <c r="AT409" s="152" t="s">
        <v>140</v>
      </c>
      <c r="AU409" s="152" t="s">
        <v>138</v>
      </c>
      <c r="AV409" s="13" t="s">
        <v>137</v>
      </c>
      <c r="AW409" s="13" t="s">
        <v>32</v>
      </c>
      <c r="AX409" s="13" t="s">
        <v>81</v>
      </c>
      <c r="AY409" s="152" t="s">
        <v>130</v>
      </c>
    </row>
    <row r="410" spans="2:65" s="1" customFormat="1" ht="24.2" customHeight="1">
      <c r="B410" s="128"/>
      <c r="C410" s="129" t="s">
        <v>797</v>
      </c>
      <c r="D410" s="129" t="s">
        <v>133</v>
      </c>
      <c r="E410" s="130" t="s">
        <v>798</v>
      </c>
      <c r="F410" s="131" t="s">
        <v>799</v>
      </c>
      <c r="G410" s="132" t="s">
        <v>136</v>
      </c>
      <c r="H410" s="133">
        <v>151.512</v>
      </c>
      <c r="I410" s="134"/>
      <c r="J410" s="135">
        <f>ROUND(I410*H410,2)</f>
        <v>0</v>
      </c>
      <c r="K410" s="136"/>
      <c r="L410" s="32"/>
      <c r="M410" s="137" t="s">
        <v>1</v>
      </c>
      <c r="N410" s="138" t="s">
        <v>42</v>
      </c>
      <c r="P410" s="139">
        <f>O410*H410</f>
        <v>0</v>
      </c>
      <c r="Q410" s="139">
        <v>2.1000000000000001E-4</v>
      </c>
      <c r="R410" s="139">
        <f>Q410*H410</f>
        <v>3.1817520000000002E-2</v>
      </c>
      <c r="S410" s="139">
        <v>0</v>
      </c>
      <c r="T410" s="140">
        <f>S410*H410</f>
        <v>0</v>
      </c>
      <c r="AR410" s="141" t="s">
        <v>220</v>
      </c>
      <c r="AT410" s="141" t="s">
        <v>133</v>
      </c>
      <c r="AU410" s="141" t="s">
        <v>138</v>
      </c>
      <c r="AY410" s="17" t="s">
        <v>130</v>
      </c>
      <c r="BE410" s="142">
        <f>IF(N410="základní",J410,0)</f>
        <v>0</v>
      </c>
      <c r="BF410" s="142">
        <f>IF(N410="snížená",J410,0)</f>
        <v>0</v>
      </c>
      <c r="BG410" s="142">
        <f>IF(N410="zákl. přenesená",J410,0)</f>
        <v>0</v>
      </c>
      <c r="BH410" s="142">
        <f>IF(N410="sníž. přenesená",J410,0)</f>
        <v>0</v>
      </c>
      <c r="BI410" s="142">
        <f>IF(N410="nulová",J410,0)</f>
        <v>0</v>
      </c>
      <c r="BJ410" s="17" t="s">
        <v>138</v>
      </c>
      <c r="BK410" s="142">
        <f>ROUND(I410*H410,2)</f>
        <v>0</v>
      </c>
      <c r="BL410" s="17" t="s">
        <v>220</v>
      </c>
      <c r="BM410" s="141" t="s">
        <v>800</v>
      </c>
    </row>
    <row r="411" spans="2:65" s="14" customFormat="1">
      <c r="B411" s="158"/>
      <c r="D411" s="144" t="s">
        <v>140</v>
      </c>
      <c r="E411" s="159" t="s">
        <v>1</v>
      </c>
      <c r="F411" s="160" t="s">
        <v>157</v>
      </c>
      <c r="H411" s="159" t="s">
        <v>1</v>
      </c>
      <c r="I411" s="161"/>
      <c r="L411" s="158"/>
      <c r="M411" s="162"/>
      <c r="T411" s="163"/>
      <c r="AT411" s="159" t="s">
        <v>140</v>
      </c>
      <c r="AU411" s="159" t="s">
        <v>138</v>
      </c>
      <c r="AV411" s="14" t="s">
        <v>81</v>
      </c>
      <c r="AW411" s="14" t="s">
        <v>32</v>
      </c>
      <c r="AX411" s="14" t="s">
        <v>76</v>
      </c>
      <c r="AY411" s="159" t="s">
        <v>130</v>
      </c>
    </row>
    <row r="412" spans="2:65" s="12" customFormat="1">
      <c r="B412" s="143"/>
      <c r="D412" s="144" t="s">
        <v>140</v>
      </c>
      <c r="E412" s="145" t="s">
        <v>1</v>
      </c>
      <c r="F412" s="146" t="s">
        <v>801</v>
      </c>
      <c r="H412" s="147">
        <v>27.3</v>
      </c>
      <c r="I412" s="148"/>
      <c r="L412" s="143"/>
      <c r="M412" s="149"/>
      <c r="T412" s="150"/>
      <c r="AT412" s="145" t="s">
        <v>140</v>
      </c>
      <c r="AU412" s="145" t="s">
        <v>138</v>
      </c>
      <c r="AV412" s="12" t="s">
        <v>138</v>
      </c>
      <c r="AW412" s="12" t="s">
        <v>32</v>
      </c>
      <c r="AX412" s="12" t="s">
        <v>76</v>
      </c>
      <c r="AY412" s="145" t="s">
        <v>130</v>
      </c>
    </row>
    <row r="413" spans="2:65" s="12" customFormat="1">
      <c r="B413" s="143"/>
      <c r="D413" s="144" t="s">
        <v>140</v>
      </c>
      <c r="E413" s="145" t="s">
        <v>1</v>
      </c>
      <c r="F413" s="146" t="s">
        <v>802</v>
      </c>
      <c r="H413" s="147">
        <v>4.8600000000000003</v>
      </c>
      <c r="I413" s="148"/>
      <c r="L413" s="143"/>
      <c r="M413" s="149"/>
      <c r="T413" s="150"/>
      <c r="AT413" s="145" t="s">
        <v>140</v>
      </c>
      <c r="AU413" s="145" t="s">
        <v>138</v>
      </c>
      <c r="AV413" s="12" t="s">
        <v>138</v>
      </c>
      <c r="AW413" s="12" t="s">
        <v>32</v>
      </c>
      <c r="AX413" s="12" t="s">
        <v>76</v>
      </c>
      <c r="AY413" s="145" t="s">
        <v>130</v>
      </c>
    </row>
    <row r="414" spans="2:65" s="12" customFormat="1">
      <c r="B414" s="143"/>
      <c r="D414" s="144" t="s">
        <v>140</v>
      </c>
      <c r="E414" s="145" t="s">
        <v>1</v>
      </c>
      <c r="F414" s="146" t="s">
        <v>803</v>
      </c>
      <c r="H414" s="147">
        <v>-6</v>
      </c>
      <c r="I414" s="148"/>
      <c r="L414" s="143"/>
      <c r="M414" s="149"/>
      <c r="T414" s="150"/>
      <c r="AT414" s="145" t="s">
        <v>140</v>
      </c>
      <c r="AU414" s="145" t="s">
        <v>138</v>
      </c>
      <c r="AV414" s="12" t="s">
        <v>138</v>
      </c>
      <c r="AW414" s="12" t="s">
        <v>32</v>
      </c>
      <c r="AX414" s="12" t="s">
        <v>76</v>
      </c>
      <c r="AY414" s="145" t="s">
        <v>130</v>
      </c>
    </row>
    <row r="415" spans="2:65" s="15" customFormat="1">
      <c r="B415" s="164"/>
      <c r="D415" s="144" t="s">
        <v>140</v>
      </c>
      <c r="E415" s="165" t="s">
        <v>1</v>
      </c>
      <c r="F415" s="166" t="s">
        <v>158</v>
      </c>
      <c r="H415" s="167">
        <v>26.160000000000004</v>
      </c>
      <c r="I415" s="168"/>
      <c r="L415" s="164"/>
      <c r="M415" s="169"/>
      <c r="T415" s="170"/>
      <c r="AT415" s="165" t="s">
        <v>140</v>
      </c>
      <c r="AU415" s="165" t="s">
        <v>138</v>
      </c>
      <c r="AV415" s="15" t="s">
        <v>131</v>
      </c>
      <c r="AW415" s="15" t="s">
        <v>32</v>
      </c>
      <c r="AX415" s="15" t="s">
        <v>76</v>
      </c>
      <c r="AY415" s="165" t="s">
        <v>130</v>
      </c>
    </row>
    <row r="416" spans="2:65" s="14" customFormat="1">
      <c r="B416" s="158"/>
      <c r="D416" s="144" t="s">
        <v>140</v>
      </c>
      <c r="E416" s="159" t="s">
        <v>1</v>
      </c>
      <c r="F416" s="160" t="s">
        <v>159</v>
      </c>
      <c r="H416" s="159" t="s">
        <v>1</v>
      </c>
      <c r="I416" s="161"/>
      <c r="L416" s="158"/>
      <c r="M416" s="162"/>
      <c r="T416" s="163"/>
      <c r="AT416" s="159" t="s">
        <v>140</v>
      </c>
      <c r="AU416" s="159" t="s">
        <v>138</v>
      </c>
      <c r="AV416" s="14" t="s">
        <v>81</v>
      </c>
      <c r="AW416" s="14" t="s">
        <v>32</v>
      </c>
      <c r="AX416" s="14" t="s">
        <v>76</v>
      </c>
      <c r="AY416" s="159" t="s">
        <v>130</v>
      </c>
    </row>
    <row r="417" spans="2:65" s="12" customFormat="1">
      <c r="B417" s="143"/>
      <c r="D417" s="144" t="s">
        <v>140</v>
      </c>
      <c r="E417" s="145" t="s">
        <v>1</v>
      </c>
      <c r="F417" s="146" t="s">
        <v>804</v>
      </c>
      <c r="H417" s="147">
        <v>28.012</v>
      </c>
      <c r="I417" s="148"/>
      <c r="L417" s="143"/>
      <c r="M417" s="149"/>
      <c r="T417" s="150"/>
      <c r="AT417" s="145" t="s">
        <v>140</v>
      </c>
      <c r="AU417" s="145" t="s">
        <v>138</v>
      </c>
      <c r="AV417" s="12" t="s">
        <v>138</v>
      </c>
      <c r="AW417" s="12" t="s">
        <v>32</v>
      </c>
      <c r="AX417" s="12" t="s">
        <v>76</v>
      </c>
      <c r="AY417" s="145" t="s">
        <v>130</v>
      </c>
    </row>
    <row r="418" spans="2:65" s="12" customFormat="1">
      <c r="B418" s="143"/>
      <c r="D418" s="144" t="s">
        <v>140</v>
      </c>
      <c r="E418" s="145" t="s">
        <v>1</v>
      </c>
      <c r="F418" s="146" t="s">
        <v>805</v>
      </c>
      <c r="H418" s="147">
        <v>7.4480000000000004</v>
      </c>
      <c r="I418" s="148"/>
      <c r="L418" s="143"/>
      <c r="M418" s="149"/>
      <c r="T418" s="150"/>
      <c r="AT418" s="145" t="s">
        <v>140</v>
      </c>
      <c r="AU418" s="145" t="s">
        <v>138</v>
      </c>
      <c r="AV418" s="12" t="s">
        <v>138</v>
      </c>
      <c r="AW418" s="12" t="s">
        <v>32</v>
      </c>
      <c r="AX418" s="12" t="s">
        <v>76</v>
      </c>
      <c r="AY418" s="145" t="s">
        <v>130</v>
      </c>
    </row>
    <row r="419" spans="2:65" s="12" customFormat="1">
      <c r="B419" s="143"/>
      <c r="D419" s="144" t="s">
        <v>140</v>
      </c>
      <c r="E419" s="145" t="s">
        <v>1</v>
      </c>
      <c r="F419" s="146" t="s">
        <v>161</v>
      </c>
      <c r="H419" s="147">
        <v>-3.52</v>
      </c>
      <c r="I419" s="148"/>
      <c r="L419" s="143"/>
      <c r="M419" s="149"/>
      <c r="T419" s="150"/>
      <c r="AT419" s="145" t="s">
        <v>140</v>
      </c>
      <c r="AU419" s="145" t="s">
        <v>138</v>
      </c>
      <c r="AV419" s="12" t="s">
        <v>138</v>
      </c>
      <c r="AW419" s="12" t="s">
        <v>32</v>
      </c>
      <c r="AX419" s="12" t="s">
        <v>76</v>
      </c>
      <c r="AY419" s="145" t="s">
        <v>130</v>
      </c>
    </row>
    <row r="420" spans="2:65" s="15" customFormat="1">
      <c r="B420" s="164"/>
      <c r="D420" s="144" t="s">
        <v>140</v>
      </c>
      <c r="E420" s="165" t="s">
        <v>1</v>
      </c>
      <c r="F420" s="166" t="s">
        <v>158</v>
      </c>
      <c r="H420" s="167">
        <v>31.94</v>
      </c>
      <c r="I420" s="168"/>
      <c r="L420" s="164"/>
      <c r="M420" s="169"/>
      <c r="T420" s="170"/>
      <c r="AT420" s="165" t="s">
        <v>140</v>
      </c>
      <c r="AU420" s="165" t="s">
        <v>138</v>
      </c>
      <c r="AV420" s="15" t="s">
        <v>131</v>
      </c>
      <c r="AW420" s="15" t="s">
        <v>32</v>
      </c>
      <c r="AX420" s="15" t="s">
        <v>76</v>
      </c>
      <c r="AY420" s="165" t="s">
        <v>130</v>
      </c>
    </row>
    <row r="421" spans="2:65" s="14" customFormat="1">
      <c r="B421" s="158"/>
      <c r="D421" s="144" t="s">
        <v>140</v>
      </c>
      <c r="E421" s="159" t="s">
        <v>1</v>
      </c>
      <c r="F421" s="160" t="s">
        <v>162</v>
      </c>
      <c r="H421" s="159" t="s">
        <v>1</v>
      </c>
      <c r="I421" s="161"/>
      <c r="L421" s="158"/>
      <c r="M421" s="162"/>
      <c r="T421" s="163"/>
      <c r="AT421" s="159" t="s">
        <v>140</v>
      </c>
      <c r="AU421" s="159" t="s">
        <v>138</v>
      </c>
      <c r="AV421" s="14" t="s">
        <v>81</v>
      </c>
      <c r="AW421" s="14" t="s">
        <v>32</v>
      </c>
      <c r="AX421" s="14" t="s">
        <v>76</v>
      </c>
      <c r="AY421" s="159" t="s">
        <v>130</v>
      </c>
    </row>
    <row r="422" spans="2:65" s="12" customFormat="1">
      <c r="B422" s="143"/>
      <c r="D422" s="144" t="s">
        <v>140</v>
      </c>
      <c r="E422" s="145" t="s">
        <v>1</v>
      </c>
      <c r="F422" s="146" t="s">
        <v>806</v>
      </c>
      <c r="H422" s="147">
        <v>41.756</v>
      </c>
      <c r="I422" s="148"/>
      <c r="L422" s="143"/>
      <c r="M422" s="149"/>
      <c r="T422" s="150"/>
      <c r="AT422" s="145" t="s">
        <v>140</v>
      </c>
      <c r="AU422" s="145" t="s">
        <v>138</v>
      </c>
      <c r="AV422" s="12" t="s">
        <v>138</v>
      </c>
      <c r="AW422" s="12" t="s">
        <v>32</v>
      </c>
      <c r="AX422" s="12" t="s">
        <v>76</v>
      </c>
      <c r="AY422" s="145" t="s">
        <v>130</v>
      </c>
    </row>
    <row r="423" spans="2:65" s="12" customFormat="1">
      <c r="B423" s="143"/>
      <c r="D423" s="144" t="s">
        <v>140</v>
      </c>
      <c r="E423" s="145" t="s">
        <v>1</v>
      </c>
      <c r="F423" s="146" t="s">
        <v>807</v>
      </c>
      <c r="H423" s="147">
        <v>16.119</v>
      </c>
      <c r="I423" s="148"/>
      <c r="L423" s="143"/>
      <c r="M423" s="149"/>
      <c r="T423" s="150"/>
      <c r="AT423" s="145" t="s">
        <v>140</v>
      </c>
      <c r="AU423" s="145" t="s">
        <v>138</v>
      </c>
      <c r="AV423" s="12" t="s">
        <v>138</v>
      </c>
      <c r="AW423" s="12" t="s">
        <v>32</v>
      </c>
      <c r="AX423" s="12" t="s">
        <v>76</v>
      </c>
      <c r="AY423" s="145" t="s">
        <v>130</v>
      </c>
    </row>
    <row r="424" spans="2:65" s="12" customFormat="1">
      <c r="B424" s="143"/>
      <c r="D424" s="144" t="s">
        <v>140</v>
      </c>
      <c r="E424" s="145" t="s">
        <v>1</v>
      </c>
      <c r="F424" s="146" t="s">
        <v>163</v>
      </c>
      <c r="H424" s="147">
        <v>-9.75</v>
      </c>
      <c r="I424" s="148"/>
      <c r="L424" s="143"/>
      <c r="M424" s="149"/>
      <c r="T424" s="150"/>
      <c r="AT424" s="145" t="s">
        <v>140</v>
      </c>
      <c r="AU424" s="145" t="s">
        <v>138</v>
      </c>
      <c r="AV424" s="12" t="s">
        <v>138</v>
      </c>
      <c r="AW424" s="12" t="s">
        <v>32</v>
      </c>
      <c r="AX424" s="12" t="s">
        <v>76</v>
      </c>
      <c r="AY424" s="145" t="s">
        <v>130</v>
      </c>
    </row>
    <row r="425" spans="2:65" s="15" customFormat="1">
      <c r="B425" s="164"/>
      <c r="D425" s="144" t="s">
        <v>140</v>
      </c>
      <c r="E425" s="165" t="s">
        <v>1</v>
      </c>
      <c r="F425" s="166" t="s">
        <v>158</v>
      </c>
      <c r="H425" s="167">
        <v>48.125</v>
      </c>
      <c r="I425" s="168"/>
      <c r="L425" s="164"/>
      <c r="M425" s="169"/>
      <c r="T425" s="170"/>
      <c r="AT425" s="165" t="s">
        <v>140</v>
      </c>
      <c r="AU425" s="165" t="s">
        <v>138</v>
      </c>
      <c r="AV425" s="15" t="s">
        <v>131</v>
      </c>
      <c r="AW425" s="15" t="s">
        <v>32</v>
      </c>
      <c r="AX425" s="15" t="s">
        <v>76</v>
      </c>
      <c r="AY425" s="165" t="s">
        <v>130</v>
      </c>
    </row>
    <row r="426" spans="2:65" s="14" customFormat="1">
      <c r="B426" s="158"/>
      <c r="D426" s="144" t="s">
        <v>140</v>
      </c>
      <c r="E426" s="159" t="s">
        <v>1</v>
      </c>
      <c r="F426" s="160" t="s">
        <v>164</v>
      </c>
      <c r="H426" s="159" t="s">
        <v>1</v>
      </c>
      <c r="I426" s="161"/>
      <c r="L426" s="158"/>
      <c r="M426" s="162"/>
      <c r="T426" s="163"/>
      <c r="AT426" s="159" t="s">
        <v>140</v>
      </c>
      <c r="AU426" s="159" t="s">
        <v>138</v>
      </c>
      <c r="AV426" s="14" t="s">
        <v>81</v>
      </c>
      <c r="AW426" s="14" t="s">
        <v>32</v>
      </c>
      <c r="AX426" s="14" t="s">
        <v>76</v>
      </c>
      <c r="AY426" s="159" t="s">
        <v>130</v>
      </c>
    </row>
    <row r="427" spans="2:65" s="12" customFormat="1">
      <c r="B427" s="143"/>
      <c r="D427" s="144" t="s">
        <v>140</v>
      </c>
      <c r="E427" s="145" t="s">
        <v>1</v>
      </c>
      <c r="F427" s="146" t="s">
        <v>808</v>
      </c>
      <c r="H427" s="147">
        <v>39.052</v>
      </c>
      <c r="I427" s="148"/>
      <c r="L427" s="143"/>
      <c r="M427" s="149"/>
      <c r="T427" s="150"/>
      <c r="AT427" s="145" t="s">
        <v>140</v>
      </c>
      <c r="AU427" s="145" t="s">
        <v>138</v>
      </c>
      <c r="AV427" s="12" t="s">
        <v>138</v>
      </c>
      <c r="AW427" s="12" t="s">
        <v>32</v>
      </c>
      <c r="AX427" s="12" t="s">
        <v>76</v>
      </c>
      <c r="AY427" s="145" t="s">
        <v>130</v>
      </c>
    </row>
    <row r="428" spans="2:65" s="12" customFormat="1">
      <c r="B428" s="143"/>
      <c r="D428" s="144" t="s">
        <v>140</v>
      </c>
      <c r="E428" s="145" t="s">
        <v>1</v>
      </c>
      <c r="F428" s="146" t="s">
        <v>809</v>
      </c>
      <c r="H428" s="147">
        <v>11.835000000000001</v>
      </c>
      <c r="I428" s="148"/>
      <c r="L428" s="143"/>
      <c r="M428" s="149"/>
      <c r="T428" s="150"/>
      <c r="AT428" s="145" t="s">
        <v>140</v>
      </c>
      <c r="AU428" s="145" t="s">
        <v>138</v>
      </c>
      <c r="AV428" s="12" t="s">
        <v>138</v>
      </c>
      <c r="AW428" s="12" t="s">
        <v>32</v>
      </c>
      <c r="AX428" s="12" t="s">
        <v>76</v>
      </c>
      <c r="AY428" s="145" t="s">
        <v>130</v>
      </c>
    </row>
    <row r="429" spans="2:65" s="12" customFormat="1">
      <c r="B429" s="143"/>
      <c r="D429" s="144" t="s">
        <v>140</v>
      </c>
      <c r="E429" s="145" t="s">
        <v>1</v>
      </c>
      <c r="F429" s="146" t="s">
        <v>165</v>
      </c>
      <c r="H429" s="147">
        <v>-5.6</v>
      </c>
      <c r="I429" s="148"/>
      <c r="L429" s="143"/>
      <c r="M429" s="149"/>
      <c r="T429" s="150"/>
      <c r="AT429" s="145" t="s">
        <v>140</v>
      </c>
      <c r="AU429" s="145" t="s">
        <v>138</v>
      </c>
      <c r="AV429" s="12" t="s">
        <v>138</v>
      </c>
      <c r="AW429" s="12" t="s">
        <v>32</v>
      </c>
      <c r="AX429" s="12" t="s">
        <v>76</v>
      </c>
      <c r="AY429" s="145" t="s">
        <v>130</v>
      </c>
    </row>
    <row r="430" spans="2:65" s="15" customFormat="1">
      <c r="B430" s="164"/>
      <c r="D430" s="144" t="s">
        <v>140</v>
      </c>
      <c r="E430" s="165" t="s">
        <v>1</v>
      </c>
      <c r="F430" s="166" t="s">
        <v>158</v>
      </c>
      <c r="H430" s="167">
        <v>45.286999999999999</v>
      </c>
      <c r="I430" s="168"/>
      <c r="L430" s="164"/>
      <c r="M430" s="169"/>
      <c r="T430" s="170"/>
      <c r="AT430" s="165" t="s">
        <v>140</v>
      </c>
      <c r="AU430" s="165" t="s">
        <v>138</v>
      </c>
      <c r="AV430" s="15" t="s">
        <v>131</v>
      </c>
      <c r="AW430" s="15" t="s">
        <v>32</v>
      </c>
      <c r="AX430" s="15" t="s">
        <v>76</v>
      </c>
      <c r="AY430" s="165" t="s">
        <v>130</v>
      </c>
    </row>
    <row r="431" spans="2:65" s="13" customFormat="1">
      <c r="B431" s="151"/>
      <c r="D431" s="144" t="s">
        <v>140</v>
      </c>
      <c r="E431" s="152" t="s">
        <v>1</v>
      </c>
      <c r="F431" s="153" t="s">
        <v>151</v>
      </c>
      <c r="H431" s="154">
        <v>151.512</v>
      </c>
      <c r="I431" s="155"/>
      <c r="L431" s="151"/>
      <c r="M431" s="156"/>
      <c r="T431" s="157"/>
      <c r="AT431" s="152" t="s">
        <v>140</v>
      </c>
      <c r="AU431" s="152" t="s">
        <v>138</v>
      </c>
      <c r="AV431" s="13" t="s">
        <v>137</v>
      </c>
      <c r="AW431" s="13" t="s">
        <v>32</v>
      </c>
      <c r="AX431" s="13" t="s">
        <v>81</v>
      </c>
      <c r="AY431" s="152" t="s">
        <v>130</v>
      </c>
    </row>
    <row r="432" spans="2:65" s="1" customFormat="1" ht="24.2" customHeight="1">
      <c r="B432" s="128"/>
      <c r="C432" s="129" t="s">
        <v>810</v>
      </c>
      <c r="D432" s="129" t="s">
        <v>133</v>
      </c>
      <c r="E432" s="130" t="s">
        <v>811</v>
      </c>
      <c r="F432" s="131" t="s">
        <v>812</v>
      </c>
      <c r="G432" s="132" t="s">
        <v>136</v>
      </c>
      <c r="H432" s="133">
        <v>151.512</v>
      </c>
      <c r="I432" s="134"/>
      <c r="J432" s="135">
        <f>ROUND(I432*H432,2)</f>
        <v>0</v>
      </c>
      <c r="K432" s="136"/>
      <c r="L432" s="32"/>
      <c r="M432" s="137" t="s">
        <v>1</v>
      </c>
      <c r="N432" s="138" t="s">
        <v>42</v>
      </c>
      <c r="P432" s="139">
        <f>O432*H432</f>
        <v>0</v>
      </c>
      <c r="Q432" s="139">
        <v>2.9E-4</v>
      </c>
      <c r="R432" s="139">
        <f>Q432*H432</f>
        <v>4.3938480000000002E-2</v>
      </c>
      <c r="S432" s="139">
        <v>0</v>
      </c>
      <c r="T432" s="140">
        <f>S432*H432</f>
        <v>0</v>
      </c>
      <c r="AR432" s="141" t="s">
        <v>220</v>
      </c>
      <c r="AT432" s="141" t="s">
        <v>133</v>
      </c>
      <c r="AU432" s="141" t="s">
        <v>138</v>
      </c>
      <c r="AY432" s="17" t="s">
        <v>130</v>
      </c>
      <c r="BE432" s="142">
        <f>IF(N432="základní",J432,0)</f>
        <v>0</v>
      </c>
      <c r="BF432" s="142">
        <f>IF(N432="snížená",J432,0)</f>
        <v>0</v>
      </c>
      <c r="BG432" s="142">
        <f>IF(N432="zákl. přenesená",J432,0)</f>
        <v>0</v>
      </c>
      <c r="BH432" s="142">
        <f>IF(N432="sníž. přenesená",J432,0)</f>
        <v>0</v>
      </c>
      <c r="BI432" s="142">
        <f>IF(N432="nulová",J432,0)</f>
        <v>0</v>
      </c>
      <c r="BJ432" s="17" t="s">
        <v>138</v>
      </c>
      <c r="BK432" s="142">
        <f>ROUND(I432*H432,2)</f>
        <v>0</v>
      </c>
      <c r="BL432" s="17" t="s">
        <v>220</v>
      </c>
      <c r="BM432" s="141" t="s">
        <v>813</v>
      </c>
    </row>
    <row r="433" spans="2:51" s="12" customFormat="1">
      <c r="B433" s="143"/>
      <c r="D433" s="144" t="s">
        <v>140</v>
      </c>
      <c r="E433" s="145" t="s">
        <v>1</v>
      </c>
      <c r="F433" s="146" t="s">
        <v>814</v>
      </c>
      <c r="H433" s="147">
        <v>151.512</v>
      </c>
      <c r="I433" s="148"/>
      <c r="L433" s="143"/>
      <c r="M433" s="149"/>
      <c r="T433" s="150"/>
      <c r="AT433" s="145" t="s">
        <v>140</v>
      </c>
      <c r="AU433" s="145" t="s">
        <v>138</v>
      </c>
      <c r="AV433" s="12" t="s">
        <v>138</v>
      </c>
      <c r="AW433" s="12" t="s">
        <v>32</v>
      </c>
      <c r="AX433" s="12" t="s">
        <v>81</v>
      </c>
      <c r="AY433" s="145" t="s">
        <v>130</v>
      </c>
    </row>
    <row r="434" spans="2:51" s="1" customFormat="1" ht="6.95" customHeight="1">
      <c r="B434" s="44"/>
      <c r="C434" s="45"/>
      <c r="D434" s="45"/>
      <c r="E434" s="45"/>
      <c r="F434" s="45"/>
      <c r="G434" s="45"/>
      <c r="H434" s="45"/>
      <c r="I434" s="45"/>
      <c r="J434" s="45"/>
      <c r="K434" s="45"/>
      <c r="L434" s="32"/>
    </row>
  </sheetData>
  <autoFilter ref="C137:K433" xr:uid="{00000000-0009-0000-0000-000001000000}"/>
  <mergeCells count="6">
    <mergeCell ref="E130:H130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053 - Rekonstrukce bytu č...</vt:lpstr>
      <vt:lpstr>'053 - Rekonstrukce bytu č...'!Názvy_tisku</vt:lpstr>
      <vt:lpstr>'Rekapitulace stavby'!Názvy_tisku</vt:lpstr>
      <vt:lpstr>'053 - Rekonstrukce bytu č...'!Oblast_tisku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Barvík Svatopluk</dc:creator>
  <cp:lastModifiedBy>SBD Havířov</cp:lastModifiedBy>
  <dcterms:created xsi:type="dcterms:W3CDTF">2025-08-19T13:11:31Z</dcterms:created>
  <dcterms:modified xsi:type="dcterms:W3CDTF">2025-09-02T13:34:53Z</dcterms:modified>
</cp:coreProperties>
</file>