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BarvikS\Documents\Rozpočty\Čelakovského 6, 8, 10\Rozpočet Čelakovského 10\"/>
    </mc:Choice>
  </mc:AlternateContent>
  <xr:revisionPtr revIDLastSave="0" documentId="13_ncr:1_{6624D0B1-9351-4565-A1B6-D7050EAC64F6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ace stavby" sheetId="1" state="veryHidden" r:id="rId1"/>
    <sheet name="043 - Úprava chodníku k b..." sheetId="2" r:id="rId2"/>
  </sheets>
  <definedNames>
    <definedName name="_xlnm._FilterDatabase" localSheetId="1" hidden="1">'043 - Úprava chodníku k b...'!$C$124:$K$203</definedName>
    <definedName name="_xlnm.Print_Titles" localSheetId="1">'043 - Úprava chodníku k b...'!$124:$124</definedName>
    <definedName name="_xlnm.Print_Titles" localSheetId="0">'Rekapitulace stavby'!$92:$92</definedName>
    <definedName name="_xlnm.Print_Area" localSheetId="1">'043 - Úprava chodníku k b...'!$C$4:$J$76,'043 - Úprava chodníku k b...'!$C$82:$J$108,'043 - Úprava chodníku k b...'!$C$114:$J$203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03" i="2"/>
  <c r="BH203" i="2"/>
  <c r="BG203" i="2"/>
  <c r="BF203" i="2"/>
  <c r="T203" i="2"/>
  <c r="T202" i="2" s="1"/>
  <c r="R203" i="2"/>
  <c r="R202" i="2" s="1"/>
  <c r="P203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T179" i="2" s="1"/>
  <c r="R180" i="2"/>
  <c r="R179" i="2" s="1"/>
  <c r="P180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T151" i="2"/>
  <c r="R152" i="2"/>
  <c r="R151" i="2" s="1"/>
  <c r="P152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F121" i="2"/>
  <c r="F119" i="2"/>
  <c r="E117" i="2"/>
  <c r="J90" i="2"/>
  <c r="F89" i="2"/>
  <c r="F87" i="2"/>
  <c r="E85" i="2"/>
  <c r="J19" i="2"/>
  <c r="E19" i="2"/>
  <c r="J121" i="2" s="1"/>
  <c r="J18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BK201" i="2"/>
  <c r="J180" i="2"/>
  <c r="J146" i="2"/>
  <c r="J199" i="2"/>
  <c r="J195" i="2"/>
  <c r="J144" i="2"/>
  <c r="J128" i="2"/>
  <c r="J168" i="2"/>
  <c r="J170" i="2"/>
  <c r="J152" i="2"/>
  <c r="BK140" i="2"/>
  <c r="BK157" i="2"/>
  <c r="BK191" i="2"/>
  <c r="J185" i="2"/>
  <c r="J138" i="2"/>
  <c r="J200" i="2"/>
  <c r="BK170" i="2"/>
  <c r="J203" i="2"/>
  <c r="J162" i="2"/>
  <c r="BK138" i="2"/>
  <c r="BK148" i="2"/>
  <c r="J142" i="2"/>
  <c r="BK142" i="2"/>
  <c r="BK134" i="2"/>
  <c r="BK195" i="2"/>
  <c r="BK199" i="2"/>
  <c r="J166" i="2"/>
  <c r="BK200" i="2"/>
  <c r="BK185" i="2"/>
  <c r="BK130" i="2"/>
  <c r="J177" i="2"/>
  <c r="BK168" i="2"/>
  <c r="BK144" i="2"/>
  <c r="BK146" i="2"/>
  <c r="J183" i="2"/>
  <c r="J132" i="2"/>
  <c r="J191" i="2"/>
  <c r="BK180" i="2"/>
  <c r="J164" i="2"/>
  <c r="BK189" i="2"/>
  <c r="J155" i="2"/>
  <c r="BK162" i="2"/>
  <c r="J157" i="2"/>
  <c r="BK155" i="2"/>
  <c r="BK193" i="2"/>
  <c r="BK128" i="2"/>
  <c r="BK173" i="2"/>
  <c r="BK164" i="2"/>
  <c r="BK163" i="2"/>
  <c r="J149" i="2"/>
  <c r="J189" i="2"/>
  <c r="J130" i="2"/>
  <c r="J176" i="2"/>
  <c r="BK203" i="2"/>
  <c r="BK176" i="2"/>
  <c r="J140" i="2"/>
  <c r="J201" i="2"/>
  <c r="BK183" i="2"/>
  <c r="BK152" i="2"/>
  <c r="BK132" i="2"/>
  <c r="J174" i="2"/>
  <c r="BK187" i="2"/>
  <c r="J159" i="2"/>
  <c r="J193" i="2"/>
  <c r="J136" i="2"/>
  <c r="BK149" i="2"/>
  <c r="J163" i="2"/>
  <c r="BK196" i="2"/>
  <c r="BK159" i="2"/>
  <c r="J196" i="2"/>
  <c r="J187" i="2"/>
  <c r="J173" i="2"/>
  <c r="J148" i="2"/>
  <c r="BK177" i="2"/>
  <c r="AS94" i="1"/>
  <c r="BK174" i="2"/>
  <c r="J134" i="2"/>
  <c r="BK166" i="2"/>
  <c r="BK136" i="2"/>
  <c r="BK127" i="2" l="1"/>
  <c r="J127" i="2" s="1"/>
  <c r="J96" i="2" s="1"/>
  <c r="T161" i="2"/>
  <c r="R165" i="2"/>
  <c r="R127" i="2"/>
  <c r="P154" i="2"/>
  <c r="R161" i="2"/>
  <c r="R172" i="2"/>
  <c r="BK182" i="2"/>
  <c r="BK181" i="2" s="1"/>
  <c r="J181" i="2" s="1"/>
  <c r="J103" i="2" s="1"/>
  <c r="BK198" i="2"/>
  <c r="J198" i="2"/>
  <c r="J106" i="2"/>
  <c r="P161" i="2"/>
  <c r="BK172" i="2"/>
  <c r="J172" i="2" s="1"/>
  <c r="J101" i="2" s="1"/>
  <c r="P127" i="2"/>
  <c r="BK161" i="2"/>
  <c r="J161" i="2"/>
  <c r="J99" i="2"/>
  <c r="T165" i="2"/>
  <c r="R182" i="2"/>
  <c r="R181" i="2" s="1"/>
  <c r="P198" i="2"/>
  <c r="P197" i="2"/>
  <c r="T127" i="2"/>
  <c r="T126" i="2"/>
  <c r="R154" i="2"/>
  <c r="BK165" i="2"/>
  <c r="J165" i="2" s="1"/>
  <c r="J100" i="2" s="1"/>
  <c r="T172" i="2"/>
  <c r="P182" i="2"/>
  <c r="P181" i="2"/>
  <c r="R198" i="2"/>
  <c r="R197" i="2" s="1"/>
  <c r="BK154" i="2"/>
  <c r="J154" i="2" s="1"/>
  <c r="J98" i="2" s="1"/>
  <c r="T154" i="2"/>
  <c r="P165" i="2"/>
  <c r="P172" i="2"/>
  <c r="T182" i="2"/>
  <c r="T181" i="2" s="1"/>
  <c r="T198" i="2"/>
  <c r="T197" i="2" s="1"/>
  <c r="BK179" i="2"/>
  <c r="J179" i="2"/>
  <c r="J102" i="2"/>
  <c r="BK202" i="2"/>
  <c r="J202" i="2"/>
  <c r="J107" i="2" s="1"/>
  <c r="BK151" i="2"/>
  <c r="J151" i="2" s="1"/>
  <c r="J97" i="2" s="1"/>
  <c r="BE168" i="2"/>
  <c r="BE193" i="2"/>
  <c r="J89" i="2"/>
  <c r="F122" i="2"/>
  <c r="BE140" i="2"/>
  <c r="BE146" i="2"/>
  <c r="BE144" i="2"/>
  <c r="BE180" i="2"/>
  <c r="BE183" i="2"/>
  <c r="BE138" i="2"/>
  <c r="BE191" i="2"/>
  <c r="BE128" i="2"/>
  <c r="BE132" i="2"/>
  <c r="BE134" i="2"/>
  <c r="BE152" i="2"/>
  <c r="BE155" i="2"/>
  <c r="BE185" i="2"/>
  <c r="BE187" i="2"/>
  <c r="BE189" i="2"/>
  <c r="J119" i="2"/>
  <c r="BE136" i="2"/>
  <c r="BE142" i="2"/>
  <c r="BE162" i="2"/>
  <c r="BE170" i="2"/>
  <c r="BE173" i="2"/>
  <c r="BE176" i="2"/>
  <c r="BE159" i="2"/>
  <c r="BE164" i="2"/>
  <c r="BE166" i="2"/>
  <c r="BE177" i="2"/>
  <c r="BE196" i="2"/>
  <c r="BE199" i="2"/>
  <c r="BE200" i="2"/>
  <c r="BE203" i="2"/>
  <c r="BE130" i="2"/>
  <c r="BE148" i="2"/>
  <c r="BE149" i="2"/>
  <c r="BE157" i="2"/>
  <c r="BE163" i="2"/>
  <c r="BE174" i="2"/>
  <c r="BE195" i="2"/>
  <c r="BE201" i="2"/>
  <c r="F33" i="2"/>
  <c r="BB95" i="1"/>
  <c r="BB94" i="1" s="1"/>
  <c r="W31" i="1" s="1"/>
  <c r="F32" i="2"/>
  <c r="BA95" i="1"/>
  <c r="BA94" i="1"/>
  <c r="W30" i="1"/>
  <c r="J32" i="2"/>
  <c r="AW95" i="1"/>
  <c r="F35" i="2"/>
  <c r="BD95" i="1" s="1"/>
  <c r="BD94" i="1" s="1"/>
  <c r="W33" i="1" s="1"/>
  <c r="F34" i="2"/>
  <c r="BC95" i="1"/>
  <c r="BC94" i="1"/>
  <c r="W32" i="1"/>
  <c r="T125" i="2" l="1"/>
  <c r="P126" i="2"/>
  <c r="P125" i="2" s="1"/>
  <c r="AU95" i="1" s="1"/>
  <c r="AU94" i="1" s="1"/>
  <c r="R126" i="2"/>
  <c r="R125" i="2"/>
  <c r="J182" i="2"/>
  <c r="J104" i="2"/>
  <c r="BK126" i="2"/>
  <c r="J126" i="2" s="1"/>
  <c r="J95" i="2" s="1"/>
  <c r="BK197" i="2"/>
  <c r="J197" i="2"/>
  <c r="J105" i="2"/>
  <c r="AY94" i="1"/>
  <c r="F31" i="2"/>
  <c r="AZ95" i="1"/>
  <c r="AZ94" i="1" s="1"/>
  <c r="AV94" i="1" s="1"/>
  <c r="AK29" i="1" s="1"/>
  <c r="J31" i="2"/>
  <c r="AV95" i="1" s="1"/>
  <c r="AT95" i="1" s="1"/>
  <c r="AW94" i="1"/>
  <c r="AK30" i="1"/>
  <c r="AX94" i="1"/>
  <c r="BK125" i="2" l="1"/>
  <c r="J125" i="2" s="1"/>
  <c r="J28" i="2" s="1"/>
  <c r="AG95" i="1" s="1"/>
  <c r="AG94" i="1" s="1"/>
  <c r="AK26" i="1" s="1"/>
  <c r="AK35" i="1" s="1"/>
  <c r="AT94" i="1"/>
  <c r="W29" i="1"/>
  <c r="J37" i="2" l="1"/>
  <c r="J94" i="2"/>
  <c r="AN94" i="1"/>
  <c r="AN95" i="1"/>
</calcChain>
</file>

<file path=xl/sharedStrings.xml><?xml version="1.0" encoding="utf-8"?>
<sst xmlns="http://schemas.openxmlformats.org/spreadsheetml/2006/main" count="1120" uniqueCount="323">
  <si>
    <t>Export Komplet</t>
  </si>
  <si>
    <t/>
  </si>
  <si>
    <t>2.0</t>
  </si>
  <si>
    <t>ZAMOK</t>
  </si>
  <si>
    <t>False</t>
  </si>
  <si>
    <t>{5e01ad0c-7574-401c-a51b-db87aee2d577}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</si>
  <si>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</si>
  <si>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</si>
  <si>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</si>
  <si>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</si>
  <si>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</si>
  <si>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</si>
  <si>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</si>
  <si>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</si>
  <si>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</si>
  <si>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</si>
  <si>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</si>
  <si>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chodníku k bytovému domu ul. Čelakovského 10</t>
  </si>
  <si>
    <t>KSO:</t>
  </si>
  <si>
    <t>CC-CZ:</t>
  </si>
  <si>
    <t>Místo:</t>
  </si>
  <si>
    <t>Havířov</t>
  </si>
  <si>
    <t>Datum:</t>
  </si>
  <si>
    <t>28. 4. 2025</t>
  </si>
  <si>
    <t>Zadavatel:</t>
  </si>
  <si>
    <t>IČ:</t>
  </si>
  <si>
    <t>SBD Havířov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</si>
  <si>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</si>
  <si>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</si>
  <si>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</si>
  <si>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</si>
  <si>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</si>
  <si>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</si>
  <si>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</si>
  <si>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Barvík Svatopluk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</si>
  <si>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</si>
  <si>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</si>
  <si>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</si>
  <si>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</si>
  <si>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</si>
  <si>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</si>
  <si>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</si>
  <si>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</si>
  <si>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</si>
  <si>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</si>
  <si>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</si>
  <si>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</si>
  <si>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</si>
  <si>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</si>
  <si>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</si>
  <si>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</si>
  <si>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</si>
  <si>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</si>
  <si>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</si>
  <si>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</si>
  <si>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</si>
  <si>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</si>
  <si>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</si>
  <si>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</si>
  <si>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</si>
  <si>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</si>
  <si>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</si>
  <si>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</si>
  <si>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</si>
  <si>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</si>
  <si>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</si>
  <si>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</si>
  <si>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</si>
  <si>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</si>
  <si>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</si>
  <si>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</si>
  <si>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</si>
  <si>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</si>
  <si>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</si>
  <si>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</si>
  <si>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</si>
  <si>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</si>
  <si>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</si>
  <si>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</si>
  <si>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</si>
  <si>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</si>
  <si>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</si>
  <si>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</si>
  <si>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</si>
  <si>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</si>
  <si>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</si>
  <si>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</si>
  <si>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</si>
  <si>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</si>
  <si>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</si>
  <si>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</si>
  <si>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</si>
  <si>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</si>
  <si>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</si>
  <si>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</si>
  <si>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</si>
  <si>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</si>
  <si>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</si>
  <si>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</si>
  <si>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</si>
  <si>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</si>
  <si>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</si>
  <si>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</si>
  <si>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</si>
  <si>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</si>
  <si>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</si>
  <si>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</si>
  <si>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</si>
  <si>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</si>
  <si>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</si>
  <si>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</si>
  <si>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</si>
  <si>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</si>
  <si>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</si>
  <si>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</si>
  <si>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</si>
  <si>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</si>
  <si>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</si>
  <si>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</si>
  <si>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</si>
  <si>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</si>
  <si>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</si>
  <si>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</si>
  <si>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</si>
  <si>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</si>
  <si>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-422695231</t>
  </si>
  <si>
    <t>VV</t>
  </si>
  <si>
    <t>8,81*3,750</t>
  </si>
  <si>
    <t>113107322</t>
  </si>
  <si>
    <t>Odstranění podkladu z kameniva drceného tl přes 100 do 200 mm strojně pl do 50 m2</t>
  </si>
  <si>
    <t>2008720164</t>
  </si>
  <si>
    <t>33,038</t>
  </si>
  <si>
    <t>3</t>
  </si>
  <si>
    <t>113202111</t>
  </si>
  <si>
    <t>Vytrhání obrub krajníků obrubníků stojatých</t>
  </si>
  <si>
    <t>m</t>
  </si>
  <si>
    <t>-1906646248</t>
  </si>
  <si>
    <t>8,81*2</t>
  </si>
  <si>
    <t>122351101</t>
  </si>
  <si>
    <t>Odkopávky a prokopávky nezapažené v hornině třídy těžitelnosti II skupiny 4 objem do 20 m3 strojně</t>
  </si>
  <si>
    <t>m3</t>
  </si>
  <si>
    <t>1112247919</t>
  </si>
  <si>
    <t>((7,6*0,18)/2)*4,25</t>
  </si>
  <si>
    <t>5</t>
  </si>
  <si>
    <t>162211311</t>
  </si>
  <si>
    <t>Vodorovné přemístění výkopku z horniny třídy těžitelnosti I skupiny 1 až 3 stavebním kolečkem do 10 m</t>
  </si>
  <si>
    <t>-760434290</t>
  </si>
  <si>
    <t>2,907*2 "včetně zpětného dovozu pro zásyp</t>
  </si>
  <si>
    <t>6</t>
  </si>
  <si>
    <t>162211319</t>
  </si>
  <si>
    <t>Příplatek k vodorovnému přemístění výkopku z horniny třídy těžitelnosti I skupiny 1 až 3 stavebním kolečkem za každých dalších 10 m</t>
  </si>
  <si>
    <t>-901342487</t>
  </si>
  <si>
    <t>2,907</t>
  </si>
  <si>
    <t>7</t>
  </si>
  <si>
    <t>175111201</t>
  </si>
  <si>
    <t>Obsypání objektu nad přilehlým původním terénem sypaninou bez prohození, uloženou do 3 m ručně</t>
  </si>
  <si>
    <t>-2131962758</t>
  </si>
  <si>
    <t>8</t>
  </si>
  <si>
    <t>175111209</t>
  </si>
  <si>
    <t>Příplatek k obsypání objektu za ruční prohození sypaniny, uložené do 3 m</t>
  </si>
  <si>
    <t>331521887</t>
  </si>
  <si>
    <t>9</t>
  </si>
  <si>
    <t>181351003</t>
  </si>
  <si>
    <t>Rozprostření ornice tl vrstvy do 200 mm pl do 100 m2 v rovině nebo ve svahu do 1:5 strojně</t>
  </si>
  <si>
    <t>-509466698</t>
  </si>
  <si>
    <t>(9,61*2,0)*2</t>
  </si>
  <si>
    <t>10</t>
  </si>
  <si>
    <t>181411121</t>
  </si>
  <si>
    <t>Založení lučního trávníku výsevem pl do 1000 m2 v rovině a ve svahu do 1:5</t>
  </si>
  <si>
    <t>-1472188410</t>
  </si>
  <si>
    <t>(9,61*2)*2</t>
  </si>
  <si>
    <t>11</t>
  </si>
  <si>
    <t>M</t>
  </si>
  <si>
    <t>00572410</t>
  </si>
  <si>
    <t>osivo směs travní parková</t>
  </si>
  <si>
    <t>kg</t>
  </si>
  <si>
    <t>-2146835883</t>
  </si>
  <si>
    <t>181912112</t>
  </si>
  <si>
    <t>Úprava pláně v hornině třídy těžitelnosti I skupiny 3 se zhutněním ručně</t>
  </si>
  <si>
    <t>1328084643</t>
  </si>
  <si>
    <t>(8,81+0,80)*4,25</t>
  </si>
  <si>
    <t>Vodorovné konstrukce</t>
  </si>
  <si>
    <t>13</t>
  </si>
  <si>
    <t>451577777</t>
  </si>
  <si>
    <t>Podklad nebo lože pod dlažbu vodorovný nebo do sklonu 1:5 z kameniva těženého tl přes 30 do 100 mm</t>
  </si>
  <si>
    <t>886024941</t>
  </si>
  <si>
    <t>(8,81+0,80)*3,75+1,35*0,18</t>
  </si>
  <si>
    <t>Komunikace pozemní</t>
  </si>
  <si>
    <t>14</t>
  </si>
  <si>
    <t>564851011</t>
  </si>
  <si>
    <t>Podklad ze štěrkodrtě ŠD plochy do 100 m2 tl 150 mm</t>
  </si>
  <si>
    <t>-1151699234</t>
  </si>
  <si>
    <t>36,281</t>
  </si>
  <si>
    <t>15</t>
  </si>
  <si>
    <t>596211110</t>
  </si>
  <si>
    <t>Kladení zámkové dlažby komunikací pro pěší ručně tl 60 mm skupiny A pl do 50 m2</t>
  </si>
  <si>
    <t>-415443966</t>
  </si>
  <si>
    <t>16</t>
  </si>
  <si>
    <t>59245015</t>
  </si>
  <si>
    <t>dlažba zámková betonová tvaru I 200x165mm tl 60mm přírodní</t>
  </si>
  <si>
    <t>598092685</t>
  </si>
  <si>
    <t>35,8279657028693*1,03 'Přepočtené koeficientem množství</t>
  </si>
  <si>
    <t>Vedení trubní dálková a přípojná</t>
  </si>
  <si>
    <t>17</t>
  </si>
  <si>
    <t>899102112</t>
  </si>
  <si>
    <t>Osazení poklopů litinových, ocelových nebo železobetonových včetně rámů pro třídu zatížení A15, A50</t>
  </si>
  <si>
    <t>kus</t>
  </si>
  <si>
    <t>238704258</t>
  </si>
  <si>
    <t>18</t>
  </si>
  <si>
    <t>899102211</t>
  </si>
  <si>
    <t>Demontáž poklopů litinových nebo ocelových včetně rámů hmotnosti přes 50 do 100 kg</t>
  </si>
  <si>
    <t>-1592615946</t>
  </si>
  <si>
    <t>19</t>
  </si>
  <si>
    <t>452386121</t>
  </si>
  <si>
    <t>Vyrovnávací prstence z betonu prostého tř. C 25/30 v přes 100 do 200 mm</t>
  </si>
  <si>
    <t>185292206</t>
  </si>
  <si>
    <t>Ostatní konstrukce a práce, bourání</t>
  </si>
  <si>
    <t>20</t>
  </si>
  <si>
    <t>916231213</t>
  </si>
  <si>
    <t>Osazení chodníkového obrubníku betonového stojatého s boční opěrou do lože z betonu prostého</t>
  </si>
  <si>
    <t>2136236802</t>
  </si>
  <si>
    <t>9,61*2</t>
  </si>
  <si>
    <t>BTL.0019429.URS</t>
  </si>
  <si>
    <t>obrubník betonový chodníkový ABO 13-10 100x10x25cm</t>
  </si>
  <si>
    <t>205399365</t>
  </si>
  <si>
    <t>19,2565070203674*1,05 'Přepočtené koeficientem množství</t>
  </si>
  <si>
    <t>22</t>
  </si>
  <si>
    <t>961044111</t>
  </si>
  <si>
    <t>Bourání základů z betonu prostého - podesta před vstupem</t>
  </si>
  <si>
    <t>982756322</t>
  </si>
  <si>
    <t>3,77*0,18</t>
  </si>
  <si>
    <t>997</t>
  </si>
  <si>
    <t>Doprava suti a vybouraných hmot</t>
  </si>
  <si>
    <t>23</t>
  </si>
  <si>
    <t>997221571</t>
  </si>
  <si>
    <t>Vodorovná doprava vybouraných hmot do 1 km</t>
  </si>
  <si>
    <t>t</t>
  </si>
  <si>
    <t>2084279898</t>
  </si>
  <si>
    <t>24</t>
  </si>
  <si>
    <t>997221579</t>
  </si>
  <si>
    <t>Příplatek ZKD 1 km u vodorovné dopravy vybouraných hmot</t>
  </si>
  <si>
    <t>1380725567</t>
  </si>
  <si>
    <t>13,395*14</t>
  </si>
  <si>
    <t>25</t>
  </si>
  <si>
    <t>997221611</t>
  </si>
  <si>
    <t>Nakládání suti na dopravní prostředky pro vodorovnou dopravu</t>
  </si>
  <si>
    <t>100886898</t>
  </si>
  <si>
    <t>26</t>
  </si>
  <si>
    <t>997221615</t>
  </si>
  <si>
    <t>Poplatek za uložení na skládce (skládkovné) stavebního odpadu betonového kód odpadu 17 01 01</t>
  </si>
  <si>
    <t>86766901</t>
  </si>
  <si>
    <t>8,425+3,612+1,3580</t>
  </si>
  <si>
    <t>998</t>
  </si>
  <si>
    <t>Přesun hmot</t>
  </si>
  <si>
    <t>27</t>
  </si>
  <si>
    <t>998229112</t>
  </si>
  <si>
    <t>Přesun hmot ruční pro pozemní komunikace s krytem dlážděným na vzdálenost do 50 m</t>
  </si>
  <si>
    <t>-983565958</t>
  </si>
  <si>
    <t>PSV</t>
  </si>
  <si>
    <t>Práce a dodávky PSV</t>
  </si>
  <si>
    <t>767</t>
  </si>
  <si>
    <t>Konstrukce zámečnické</t>
  </si>
  <si>
    <t>28</t>
  </si>
  <si>
    <t>767161811</t>
  </si>
  <si>
    <t>Demontáž zábradlí rovného rozebíratelného hmotnosti 1 m zábradlí do 20 kg do suti</t>
  </si>
  <si>
    <t>168155390</t>
  </si>
  <si>
    <t>3,3*2</t>
  </si>
  <si>
    <t>29</t>
  </si>
  <si>
    <t>767591801</t>
  </si>
  <si>
    <t>Demontáž podlah nebo podest z kompozitních pochůzných roštů -  rampa</t>
  </si>
  <si>
    <t>793813928</t>
  </si>
  <si>
    <t>3,3*1,5</t>
  </si>
  <si>
    <t>30</t>
  </si>
  <si>
    <t>767531121</t>
  </si>
  <si>
    <t>Osazení zapuštěného rámu z L profilů k čisticím rohožím</t>
  </si>
  <si>
    <t>-1206939082</t>
  </si>
  <si>
    <t>(0,9+0,45)*2</t>
  </si>
  <si>
    <t>31</t>
  </si>
  <si>
    <t>69752160</t>
  </si>
  <si>
    <t>rám pro zapuštění profil L-30/30 25/25 20/30 15/30-Al</t>
  </si>
  <si>
    <t>32</t>
  </si>
  <si>
    <t>1221269701</t>
  </si>
  <si>
    <t>2,7*1,1 'Přepočtené koeficientem množství</t>
  </si>
  <si>
    <t>767531212</t>
  </si>
  <si>
    <t>Montáž vstupních kovových nebo plastových rohoží čisticích zón plochy přes 0,5 do 1 m2</t>
  </si>
  <si>
    <t>-787145953</t>
  </si>
  <si>
    <t>33</t>
  </si>
  <si>
    <t>69752030</t>
  </si>
  <si>
    <t>rohož vstupní provedení hliník nebo mosaz/gumové vlnovky/</t>
  </si>
  <si>
    <t>-918178749</t>
  </si>
  <si>
    <t>0,9*0,45</t>
  </si>
  <si>
    <t>34</t>
  </si>
  <si>
    <t>767531231</t>
  </si>
  <si>
    <t>Osazení záchytné vany pod vstupní rohož čisticích zón plochy do 0,5 m2</t>
  </si>
  <si>
    <t>-109176931</t>
  </si>
  <si>
    <t>35</t>
  </si>
  <si>
    <t>ACO.399</t>
  </si>
  <si>
    <t>ACO Self Vario - vana 750x500, H80, polymerbeton</t>
  </si>
  <si>
    <t>-952737037</t>
  </si>
  <si>
    <t>VRN</t>
  </si>
  <si>
    <t>Vedlejší rozpočtové náklady</t>
  </si>
  <si>
    <t>VRN3</t>
  </si>
  <si>
    <t>Zařízení staveniště</t>
  </si>
  <si>
    <t>36</t>
  </si>
  <si>
    <t>031303000</t>
  </si>
  <si>
    <t>Náklady na zábor veřejného prostranství</t>
  </si>
  <si>
    <t>%</t>
  </si>
  <si>
    <t>1024</t>
  </si>
  <si>
    <t>2142840404</t>
  </si>
  <si>
    <t>37</t>
  </si>
  <si>
    <t>032002000</t>
  </si>
  <si>
    <t>Vybavení staveniště</t>
  </si>
  <si>
    <t>-1066832144</t>
  </si>
  <si>
    <t>38</t>
  </si>
  <si>
    <t>034703000</t>
  </si>
  <si>
    <t>Ochranné konstrukce - zajištění ohrazení</t>
  </si>
  <si>
    <t>-248156744</t>
  </si>
  <si>
    <t>VRN7</t>
  </si>
  <si>
    <t>Provozní vlivy</t>
  </si>
  <si>
    <t>39</t>
  </si>
  <si>
    <t>071103000</t>
  </si>
  <si>
    <t>Provoz investora - zajištění trvalého přístupu do domu v průběhu provádění prací</t>
  </si>
  <si>
    <t>-1919672849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</si>
</sst>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4" t="s">
        <v>14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R5" s="17"/>
      <c r="BE5" s="191" t="s">
        <v>15</v>
      </c>
      <c r="BS5" s="14" t="s">
        <v>6</v>
      </c>
    </row>
    <row r="6" spans="1:74" ht="36.9" customHeight="1">
      <c r="B6" s="17"/>
      <c r="D6" s="23" t="s">
        <v>16</v>
      </c>
      <c r="K6" s="195" t="s">
        <v>17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R6" s="17"/>
      <c r="BE6" s="192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2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2"/>
      <c r="BS8" s="14" t="s">
        <v>6</v>
      </c>
    </row>
    <row r="9" spans="1:74" ht="14.4" customHeight="1">
      <c r="B9" s="17"/>
      <c r="AR9" s="17"/>
      <c r="BE9" s="192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2"/>
      <c r="BS10" s="14" t="s">
        <v>6</v>
      </c>
    </row>
    <row r="11" spans="1:74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92"/>
      <c r="BS11" s="14" t="s">
        <v>6</v>
      </c>
    </row>
    <row r="12" spans="1:74" ht="6.9" customHeight="1">
      <c r="B12" s="17"/>
      <c r="AR12" s="17"/>
      <c r="BE12" s="192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92"/>
      <c r="BS13" s="14" t="s">
        <v>6</v>
      </c>
    </row>
    <row r="14" spans="1:74" ht="13.2">
      <c r="B14" s="17"/>
      <c r="E14" s="196" t="s">
        <v>29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4" t="s">
        <v>27</v>
      </c>
      <c r="AN14" s="26" t="s">
        <v>29</v>
      </c>
      <c r="AR14" s="17"/>
      <c r="BE14" s="192"/>
      <c r="BS14" s="14" t="s">
        <v>6</v>
      </c>
    </row>
    <row r="15" spans="1:74" ht="6.9" customHeight="1">
      <c r="B15" s="17"/>
      <c r="AR15" s="17"/>
      <c r="BE15" s="192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92"/>
      <c r="BS16" s="14" t="s">
        <v>4</v>
      </c>
    </row>
    <row r="17" spans="2:71" ht="18.45" customHeight="1">
      <c r="B17" s="17"/>
      <c r="E17" s="22" t="s">
        <v>31</v>
      </c>
      <c r="AK17" s="24" t="s">
        <v>27</v>
      </c>
      <c r="AN17" s="22" t="s">
        <v>1</v>
      </c>
      <c r="AR17" s="17"/>
      <c r="BE17" s="192"/>
      <c r="BS17" s="14" t="s">
        <v>32</v>
      </c>
    </row>
    <row r="18" spans="2:71" ht="6.9" customHeight="1">
      <c r="B18" s="17"/>
      <c r="AR18" s="17"/>
      <c r="BE18" s="192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192"/>
      <c r="BS19" s="14" t="s">
        <v>6</v>
      </c>
    </row>
    <row r="20" spans="2:71" ht="18.45" customHeight="1">
      <c r="B20" s="17"/>
      <c r="E20" s="22" t="s">
        <v>34</v>
      </c>
      <c r="AK20" s="24" t="s">
        <v>27</v>
      </c>
      <c r="AN20" s="22" t="s">
        <v>1</v>
      </c>
      <c r="AR20" s="17"/>
      <c r="BE20" s="192"/>
      <c r="BS20" s="14" t="s">
        <v>32</v>
      </c>
    </row>
    <row r="21" spans="2:71" ht="6.9" customHeight="1">
      <c r="B21" s="17"/>
      <c r="AR21" s="17"/>
      <c r="BE21" s="192"/>
    </row>
    <row r="22" spans="2:71" ht="12" customHeight="1">
      <c r="B22" s="17"/>
      <c r="D22" s="24" t="s">
        <v>35</v>
      </c>
      <c r="AR22" s="17"/>
      <c r="BE22" s="192"/>
    </row>
    <row r="23" spans="2:71" ht="16.5" customHeight="1">
      <c r="B23" s="17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7"/>
      <c r="BE23" s="192"/>
    </row>
    <row r="24" spans="2:71" ht="6.9" customHeight="1">
      <c r="B24" s="17"/>
      <c r="AR24" s="17"/>
      <c r="BE24" s="192"/>
    </row>
    <row r="25" spans="2:7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2"/>
    </row>
    <row r="26" spans="2:71" s="1" customFormat="1" ht="25.95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9">
        <f>ROUND(AG94,2)</f>
        <v>0</v>
      </c>
      <c r="AL26" s="200"/>
      <c r="AM26" s="200"/>
      <c r="AN26" s="200"/>
      <c r="AO26" s="200"/>
      <c r="AR26" s="29"/>
      <c r="BE26" s="192"/>
    </row>
    <row r="27" spans="2:71" s="1" customFormat="1" ht="6.9" customHeight="1">
      <c r="B27" s="29"/>
      <c r="AR27" s="29"/>
      <c r="BE27" s="192"/>
    </row>
    <row r="28" spans="2:71" s="1" customFormat="1" ht="13.2">
      <c r="B28" s="29"/>
      <c r="L28" s="201" t="s">
        <v>37</v>
      </c>
      <c r="M28" s="201"/>
      <c r="N28" s="201"/>
      <c r="O28" s="201"/>
      <c r="P28" s="201"/>
      <c r="W28" s="201" t="s">
        <v>38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39</v>
      </c>
      <c r="AL28" s="201"/>
      <c r="AM28" s="201"/>
      <c r="AN28" s="201"/>
      <c r="AO28" s="201"/>
      <c r="AR28" s="29"/>
      <c r="BE28" s="192"/>
    </row>
    <row r="29" spans="2:71" s="2" customFormat="1" ht="14.4" customHeight="1">
      <c r="B29" s="33"/>
      <c r="D29" s="24" t="s">
        <v>40</v>
      </c>
      <c r="F29" s="24" t="s">
        <v>41</v>
      </c>
      <c r="L29" s="186">
        <v>0.21</v>
      </c>
      <c r="M29" s="185"/>
      <c r="N29" s="185"/>
      <c r="O29" s="185"/>
      <c r="P29" s="185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ROUND(AV94, 2)</f>
        <v>0</v>
      </c>
      <c r="AL29" s="185"/>
      <c r="AM29" s="185"/>
      <c r="AN29" s="185"/>
      <c r="AO29" s="185"/>
      <c r="AR29" s="33"/>
      <c r="BE29" s="193"/>
    </row>
    <row r="30" spans="2:71" s="2" customFormat="1" ht="14.4" customHeight="1">
      <c r="B30" s="33"/>
      <c r="F30" s="24" t="s">
        <v>42</v>
      </c>
      <c r="L30" s="186">
        <v>0.12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3"/>
      <c r="BE30" s="193"/>
    </row>
    <row r="31" spans="2:71" s="2" customFormat="1" ht="14.4" hidden="1" customHeight="1">
      <c r="B31" s="33"/>
      <c r="F31" s="24" t="s">
        <v>43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3"/>
      <c r="BE31" s="193"/>
    </row>
    <row r="32" spans="2:71" s="2" customFormat="1" ht="14.4" hidden="1" customHeight="1">
      <c r="B32" s="33"/>
      <c r="F32" s="24" t="s">
        <v>44</v>
      </c>
      <c r="L32" s="186">
        <v>0.12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3"/>
      <c r="BE32" s="193"/>
    </row>
    <row r="33" spans="2:57" s="2" customFormat="1" ht="14.4" hidden="1" customHeight="1">
      <c r="B33" s="33"/>
      <c r="F33" s="24" t="s">
        <v>45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3"/>
      <c r="BE33" s="193"/>
    </row>
    <row r="34" spans="2:57" s="1" customFormat="1" ht="6.9" customHeight="1">
      <c r="B34" s="29"/>
      <c r="AR34" s="29"/>
      <c r="BE34" s="192"/>
    </row>
    <row r="35" spans="2:57" s="1" customFormat="1" ht="25.95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87" t="s">
        <v>48</v>
      </c>
      <c r="Y35" s="188"/>
      <c r="Z35" s="188"/>
      <c r="AA35" s="188"/>
      <c r="AB35" s="188"/>
      <c r="AC35" s="36"/>
      <c r="AD35" s="36"/>
      <c r="AE35" s="36"/>
      <c r="AF35" s="36"/>
      <c r="AG35" s="36"/>
      <c r="AH35" s="36"/>
      <c r="AI35" s="36"/>
      <c r="AJ35" s="36"/>
      <c r="AK35" s="189">
        <f>SUM(AK26:AK33)</f>
        <v>0</v>
      </c>
      <c r="AL35" s="188"/>
      <c r="AM35" s="188"/>
      <c r="AN35" s="188"/>
      <c r="AO35" s="190"/>
      <c r="AP35" s="34"/>
      <c r="AQ35" s="34"/>
      <c r="AR35" s="29"/>
    </row>
    <row r="36" spans="2:57" s="1" customFormat="1" ht="6.9" customHeight="1">
      <c r="B36" s="29"/>
      <c r="AR36" s="29"/>
    </row>
    <row r="37" spans="2:57" s="1" customFormat="1" ht="14.4" customHeight="1">
      <c r="B37" s="29"/>
      <c r="AR37" s="29"/>
    </row>
    <row r="38" spans="2:57" ht="14.4" customHeight="1">
      <c r="B38" s="17"/>
      <c r="AR38" s="17"/>
    </row>
    <row r="39" spans="2:57" ht="14.4" customHeight="1">
      <c r="B39" s="17"/>
      <c r="AR39" s="17"/>
    </row>
    <row r="40" spans="2:57" ht="14.4" customHeight="1">
      <c r="B40" s="17"/>
      <c r="AR40" s="17"/>
    </row>
    <row r="41" spans="2:57" ht="14.4" customHeight="1">
      <c r="B41" s="17"/>
      <c r="AR41" s="17"/>
    </row>
    <row r="42" spans="2:57" ht="14.4" customHeight="1">
      <c r="B42" s="17"/>
      <c r="AR42" s="17"/>
    </row>
    <row r="43" spans="2:57" ht="14.4" customHeight="1">
      <c r="B43" s="17"/>
      <c r="AR43" s="17"/>
    </row>
    <row r="44" spans="2:57" ht="14.4" customHeight="1">
      <c r="B44" s="17"/>
      <c r="AR44" s="17"/>
    </row>
    <row r="45" spans="2:57" ht="14.4" customHeight="1">
      <c r="B45" s="17"/>
      <c r="AR45" s="17"/>
    </row>
    <row r="46" spans="2:57" ht="14.4" customHeight="1">
      <c r="B46" s="17"/>
      <c r="AR46" s="17"/>
    </row>
    <row r="47" spans="2:57" ht="14.4" customHeight="1">
      <c r="B47" s="17"/>
      <c r="AR47" s="17"/>
    </row>
    <row r="48" spans="2:57" ht="14.4" customHeight="1">
      <c r="B48" s="17"/>
      <c r="AR48" s="17"/>
    </row>
    <row r="49" spans="2:44" s="1" customFormat="1" ht="14.4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3.2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3.2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3.2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" customHeight="1">
      <c r="B82" s="29"/>
      <c r="C82" s="18" t="s">
        <v>55</v>
      </c>
      <c r="AR82" s="29"/>
    </row>
    <row r="83" spans="1:90" s="1" customFormat="1" ht="6.9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043</v>
      </c>
      <c r="AR84" s="45"/>
    </row>
    <row r="85" spans="1:90" s="4" customFormat="1" ht="36.9" customHeight="1">
      <c r="B85" s="46"/>
      <c r="C85" s="47" t="s">
        <v>16</v>
      </c>
      <c r="L85" s="175" t="str">
        <f>K6</f>
        <v>Úprava chodníku k bytovému domu ul. Čelakovského 10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R85" s="46"/>
    </row>
    <row r="86" spans="1:90" s="1" customFormat="1" ht="6.9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Havířov</v>
      </c>
      <c r="AI87" s="24" t="s">
        <v>22</v>
      </c>
      <c r="AM87" s="177" t="str">
        <f>IF(AN8= "","",AN8)</f>
        <v>28. 4. 2025</v>
      </c>
      <c r="AN87" s="177"/>
      <c r="AR87" s="29"/>
    </row>
    <row r="88" spans="1:90" s="1" customFormat="1" ht="6.9" customHeight="1">
      <c r="B88" s="29"/>
      <c r="AR88" s="29"/>
    </row>
    <row r="89" spans="1:90" s="1" customFormat="1" ht="15.15" customHeight="1">
      <c r="B89" s="29"/>
      <c r="C89" s="24" t="s">
        <v>24</v>
      </c>
      <c r="L89" s="3" t="str">
        <f>IF(E11= "","",E11)</f>
        <v>SBD Havířov</v>
      </c>
      <c r="AI89" s="24" t="s">
        <v>30</v>
      </c>
      <c r="AM89" s="178" t="str">
        <f>IF(E17="","",E17)</f>
        <v xml:space="preserve"> </v>
      </c>
      <c r="AN89" s="179"/>
      <c r="AO89" s="179"/>
      <c r="AP89" s="179"/>
      <c r="AR89" s="29"/>
      <c r="AS89" s="180" t="s">
        <v>56</v>
      </c>
      <c r="AT89" s="181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15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78" t="str">
        <f>IF(E20="","",E20)</f>
        <v>Barvík Svatopluk</v>
      </c>
      <c r="AN90" s="179"/>
      <c r="AO90" s="179"/>
      <c r="AP90" s="179"/>
      <c r="AR90" s="29"/>
      <c r="AS90" s="182"/>
      <c r="AT90" s="183"/>
      <c r="BD90" s="53"/>
    </row>
    <row r="91" spans="1:90" s="1" customFormat="1" ht="10.8" customHeight="1">
      <c r="B91" s="29"/>
      <c r="AR91" s="29"/>
      <c r="AS91" s="182"/>
      <c r="AT91" s="183"/>
      <c r="BD91" s="53"/>
    </row>
    <row r="92" spans="1:90" s="1" customFormat="1" ht="29.25" customHeight="1">
      <c r="B92" s="29"/>
      <c r="C92" s="165" t="s">
        <v>57</v>
      </c>
      <c r="D92" s="166"/>
      <c r="E92" s="166"/>
      <c r="F92" s="166"/>
      <c r="G92" s="166"/>
      <c r="H92" s="54"/>
      <c r="I92" s="167" t="s">
        <v>58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59</v>
      </c>
      <c r="AH92" s="166"/>
      <c r="AI92" s="166"/>
      <c r="AJ92" s="166"/>
      <c r="AK92" s="166"/>
      <c r="AL92" s="166"/>
      <c r="AM92" s="166"/>
      <c r="AN92" s="167" t="s">
        <v>60</v>
      </c>
      <c r="AO92" s="166"/>
      <c r="AP92" s="169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0" s="1" customFormat="1" ht="10.8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73">
        <f>ROUND(AG95,2)</f>
        <v>0</v>
      </c>
      <c r="AH94" s="173"/>
      <c r="AI94" s="173"/>
      <c r="AJ94" s="173"/>
      <c r="AK94" s="173"/>
      <c r="AL94" s="173"/>
      <c r="AM94" s="173"/>
      <c r="AN94" s="174">
        <f>SUM(AG94,AT94)</f>
        <v>0</v>
      </c>
      <c r="AO94" s="174"/>
      <c r="AP94" s="174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V94" s="69" t="s">
        <v>77</v>
      </c>
      <c r="BW94" s="69" t="s">
        <v>5</v>
      </c>
      <c r="BX94" s="69" t="s">
        <v>78</v>
      </c>
      <c r="CL94" s="69" t="s">
        <v>1</v>
      </c>
    </row>
    <row r="95" spans="1:90" s="6" customFormat="1" ht="24.75" customHeight="1">
      <c r="A95" s="70" t="s">
        <v>79</v>
      </c>
      <c r="B95" s="71"/>
      <c r="C95" s="72"/>
      <c r="D95" s="172" t="s">
        <v>14</v>
      </c>
      <c r="E95" s="172"/>
      <c r="F95" s="172"/>
      <c r="G95" s="172"/>
      <c r="H95" s="172"/>
      <c r="I95" s="73"/>
      <c r="J95" s="172" t="s">
        <v>17</v>
      </c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  <c r="AF95" s="172"/>
      <c r="AG95" s="170">
        <f>'043 - Úprava chodníku k b...'!J28</f>
        <v>0</v>
      </c>
      <c r="AH95" s="171"/>
      <c r="AI95" s="171"/>
      <c r="AJ95" s="171"/>
      <c r="AK95" s="171"/>
      <c r="AL95" s="171"/>
      <c r="AM95" s="171"/>
      <c r="AN95" s="170">
        <f>SUM(AG95,AT95)</f>
        <v>0</v>
      </c>
      <c r="AO95" s="171"/>
      <c r="AP95" s="171"/>
      <c r="AQ95" s="74" t="s">
        <v>80</v>
      </c>
      <c r="AR95" s="71"/>
      <c r="AS95" s="75">
        <v>0</v>
      </c>
      <c r="AT95" s="76">
        <f>ROUND(SUM(AV95:AW95),2)</f>
        <v>0</v>
      </c>
      <c r="AU95" s="77">
        <f>'043 - Úprava chodníku k b...'!P125</f>
        <v>0</v>
      </c>
      <c r="AV95" s="76">
        <f>'043 - Úprava chodníku k b...'!J31</f>
        <v>0</v>
      </c>
      <c r="AW95" s="76">
        <f>'043 - Úprava chodníku k b...'!J32</f>
        <v>0</v>
      </c>
      <c r="AX95" s="76">
        <f>'043 - Úprava chodníku k b...'!J33</f>
        <v>0</v>
      </c>
      <c r="AY95" s="76">
        <f>'043 - Úprava chodníku k b...'!J34</f>
        <v>0</v>
      </c>
      <c r="AZ95" s="76">
        <f>'043 - Úprava chodníku k b...'!F31</f>
        <v>0</v>
      </c>
      <c r="BA95" s="76">
        <f>'043 - Úprava chodníku k b...'!F32</f>
        <v>0</v>
      </c>
      <c r="BB95" s="76">
        <f>'043 - Úprava chodníku k b...'!F33</f>
        <v>0</v>
      </c>
      <c r="BC95" s="76">
        <f>'043 - Úprava chodníku k b...'!F34</f>
        <v>0</v>
      </c>
      <c r="BD95" s="78">
        <f>'043 - Úprava chodníku k b...'!F35</f>
        <v>0</v>
      </c>
      <c r="BT95" s="79" t="s">
        <v>81</v>
      </c>
      <c r="BU95" s="79" t="s">
        <v>82</v>
      </c>
      <c r="BV95" s="79" t="s">
        <v>77</v>
      </c>
      <c r="BW95" s="79" t="s">
        <v>5</v>
      </c>
      <c r="BX95" s="79" t="s">
        <v>78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1t4t993O/h0Vo5O/XMig9PcZlXQMgz6oKIbXyjAlRVb8q3i/3WUK4Yql3gi3C7QgxJYY4lioZr4wcLZKhRLvGg==" saltValue="ip1NpQMphc9e1ha0uNN+5uYFZU97I+fPNUuawUBQsFCQWvIQKdtOT/fEOEoMsPLgRLJtsTfI4GgJ8k4Jid/n8w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3 - Úprava chodníku k 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4"/>
  <sheetViews>
    <sheetView showGridLines="0" tabSelected="1" topLeftCell="A25" workbookViewId="0">
      <selection activeCell="F48" sqref="F4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4" t="s">
        <v>5</v>
      </c>
    </row>
    <row r="3" spans="2:46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" customHeight="1">
      <c r="B4" s="17"/>
      <c r="D4" s="18" t="s">
        <v>84</v>
      </c>
      <c r="L4" s="17"/>
      <c r="M4" s="80" t="s">
        <v>10</v>
      </c>
      <c r="AT4" s="14" t="s">
        <v>4</v>
      </c>
    </row>
    <row r="5" spans="2:46" ht="6.9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16.5" customHeight="1">
      <c r="B7" s="29"/>
      <c r="E7" s="175" t="s">
        <v>17</v>
      </c>
      <c r="F7" s="202"/>
      <c r="G7" s="202"/>
      <c r="H7" s="202"/>
      <c r="L7" s="29"/>
    </row>
    <row r="8" spans="2:46" s="1" customFormat="1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stavby'!AN8</f>
        <v>28. 4. 2025</v>
      </c>
      <c r="L10" s="29"/>
    </row>
    <row r="11" spans="2:46" s="1" customFormat="1" ht="10.8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">
        <v>1</v>
      </c>
      <c r="L12" s="29"/>
    </row>
    <row r="13" spans="2:46" s="1" customFormat="1" ht="18" customHeight="1">
      <c r="B13" s="29"/>
      <c r="E13" s="22" t="s">
        <v>26</v>
      </c>
      <c r="I13" s="24" t="s">
        <v>27</v>
      </c>
      <c r="J13" s="22" t="s">
        <v>1</v>
      </c>
      <c r="L13" s="29"/>
    </row>
    <row r="14" spans="2:46" s="1" customFormat="1" ht="6.9" customHeight="1">
      <c r="B14" s="29"/>
      <c r="L14" s="29"/>
    </row>
    <row r="15" spans="2:46" s="1" customFormat="1" ht="12" customHeight="1">
      <c r="B15" s="29"/>
      <c r="D15" s="24" t="s">
        <v>28</v>
      </c>
      <c r="I15" s="2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203" t="str">
        <f>'Rekapitulace stavby'!E14</f>
        <v>Vyplň údaj</v>
      </c>
      <c r="F16" s="194"/>
      <c r="G16" s="194"/>
      <c r="H16" s="194"/>
      <c r="I16" s="24" t="s">
        <v>27</v>
      </c>
      <c r="J16" s="25" t="str">
        <f>'Rekapitulace stavby'!AN14</f>
        <v>Vyplň údaj</v>
      </c>
      <c r="L16" s="29"/>
    </row>
    <row r="17" spans="2:12" s="1" customFormat="1" ht="6.9" customHeight="1">
      <c r="B17" s="29"/>
      <c r="L17" s="29"/>
    </row>
    <row r="18" spans="2:12" s="1" customFormat="1" ht="12" customHeight="1">
      <c r="B18" s="29"/>
      <c r="D18" s="24" t="s">
        <v>30</v>
      </c>
      <c r="I18" s="24" t="s">
        <v>25</v>
      </c>
      <c r="J18" s="22" t="str">
        <f>IF('Rekapitulace stavby'!AN16="","",'Rekapitulace stavby'!AN16)</f>
        <v/>
      </c>
      <c r="L18" s="29"/>
    </row>
    <row r="19" spans="2:12" s="1" customFormat="1" ht="18" customHeight="1">
      <c r="B19" s="29"/>
      <c r="E19" s="22" t="str">
        <f>IF('Rekapitulace stavby'!E17="","",'Rekapitulace stavby'!E17)</f>
        <v xml:space="preserve"> </v>
      </c>
      <c r="I19" s="24" t="s">
        <v>27</v>
      </c>
      <c r="J19" s="22" t="str">
        <f>IF('Rekapitulace stavby'!AN17="","",'Rekapitulace stavby'!AN17)</f>
        <v/>
      </c>
      <c r="L19" s="29"/>
    </row>
    <row r="20" spans="2:12" s="1" customFormat="1" ht="6.9" customHeight="1">
      <c r="B20" s="29"/>
      <c r="L20" s="29"/>
    </row>
    <row r="21" spans="2:12" s="1" customFormat="1" ht="12" customHeight="1">
      <c r="B21" s="29"/>
      <c r="D21" s="24" t="s">
        <v>33</v>
      </c>
      <c r="I21" s="24" t="s">
        <v>25</v>
      </c>
      <c r="J21" s="22" t="s">
        <v>1</v>
      </c>
      <c r="L21" s="29"/>
    </row>
    <row r="22" spans="2:12" s="1" customFormat="1" ht="18" customHeight="1">
      <c r="B22" s="29"/>
      <c r="E22" s="22" t="s">
        <v>34</v>
      </c>
      <c r="I22" s="24" t="s">
        <v>27</v>
      </c>
      <c r="J22" s="22" t="s">
        <v>1</v>
      </c>
      <c r="L22" s="29"/>
    </row>
    <row r="23" spans="2:12" s="1" customFormat="1" ht="6.9" customHeight="1">
      <c r="B23" s="29"/>
      <c r="L23" s="29"/>
    </row>
    <row r="24" spans="2:12" s="1" customFormat="1" ht="12" customHeight="1">
      <c r="B24" s="29"/>
      <c r="D24" s="24" t="s">
        <v>35</v>
      </c>
      <c r="L24" s="29"/>
    </row>
    <row r="25" spans="2:12" s="7" customFormat="1" ht="16.5" customHeight="1">
      <c r="B25" s="81"/>
      <c r="E25" s="198" t="s">
        <v>1</v>
      </c>
      <c r="F25" s="198"/>
      <c r="G25" s="198"/>
      <c r="H25" s="198"/>
      <c r="L25" s="81"/>
    </row>
    <row r="26" spans="2:12" s="1" customFormat="1" ht="6.9" customHeight="1">
      <c r="B26" s="29"/>
      <c r="L26" s="29"/>
    </row>
    <row r="27" spans="2:12" s="1" customFormat="1" ht="6.9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36</v>
      </c>
      <c r="J28" s="63">
        <f>ROUND(J125, 2)</f>
        <v>0</v>
      </c>
      <c r="L28" s="29"/>
    </row>
    <row r="29" spans="2:12" s="1" customFormat="1" ht="6.9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" customHeight="1">
      <c r="B30" s="29"/>
      <c r="F30" s="32" t="s">
        <v>38</v>
      </c>
      <c r="I30" s="32" t="s">
        <v>37</v>
      </c>
      <c r="J30" s="32" t="s">
        <v>39</v>
      </c>
      <c r="L30" s="29"/>
    </row>
    <row r="31" spans="2:12" s="1" customFormat="1" ht="14.4" customHeight="1">
      <c r="B31" s="29"/>
      <c r="D31" s="52" t="s">
        <v>40</v>
      </c>
      <c r="E31" s="24" t="s">
        <v>41</v>
      </c>
      <c r="F31" s="83">
        <f>ROUND((SUM(BE125:BE203)),  2)</f>
        <v>0</v>
      </c>
      <c r="I31" s="84">
        <v>0.21</v>
      </c>
      <c r="J31" s="83">
        <f>ROUND(((SUM(BE125:BE203))*I31),  2)</f>
        <v>0</v>
      </c>
      <c r="L31" s="29"/>
    </row>
    <row r="32" spans="2:12" s="1" customFormat="1" ht="14.4" customHeight="1">
      <c r="B32" s="29"/>
      <c r="E32" s="24" t="s">
        <v>42</v>
      </c>
      <c r="F32" s="83">
        <f>ROUND((SUM(BF125:BF203)),  2)</f>
        <v>0</v>
      </c>
      <c r="I32" s="84">
        <v>0.12</v>
      </c>
      <c r="J32" s="83">
        <f>ROUND(((SUM(BF125:BF203))*I32),  2)</f>
        <v>0</v>
      </c>
      <c r="L32" s="29"/>
    </row>
    <row r="33" spans="2:12" s="1" customFormat="1" ht="14.4" hidden="1" customHeight="1">
      <c r="B33" s="29"/>
      <c r="E33" s="24" t="s">
        <v>43</v>
      </c>
      <c r="F33" s="83">
        <f>ROUND((SUM(BG125:BG203)),  2)</f>
        <v>0</v>
      </c>
      <c r="I33" s="84">
        <v>0.21</v>
      </c>
      <c r="J33" s="83">
        <f>0</f>
        <v>0</v>
      </c>
      <c r="L33" s="29"/>
    </row>
    <row r="34" spans="2:12" s="1" customFormat="1" ht="14.4" hidden="1" customHeight="1">
      <c r="B34" s="29"/>
      <c r="E34" s="24" t="s">
        <v>44</v>
      </c>
      <c r="F34" s="83">
        <f>ROUND((SUM(BH125:BH203)),  2)</f>
        <v>0</v>
      </c>
      <c r="I34" s="84">
        <v>0.12</v>
      </c>
      <c r="J34" s="83">
        <f>0</f>
        <v>0</v>
      </c>
      <c r="L34" s="29"/>
    </row>
    <row r="35" spans="2:12" s="1" customFormat="1" ht="14.4" hidden="1" customHeight="1">
      <c r="B35" s="29"/>
      <c r="E35" s="24" t="s">
        <v>45</v>
      </c>
      <c r="F35" s="83">
        <f>ROUND((SUM(BI125:BI203)),  2)</f>
        <v>0</v>
      </c>
      <c r="I35" s="84">
        <v>0</v>
      </c>
      <c r="J35" s="83">
        <f>0</f>
        <v>0</v>
      </c>
      <c r="L35" s="29"/>
    </row>
    <row r="36" spans="2:12" s="1" customFormat="1" ht="6.9" customHeight="1">
      <c r="B36" s="29"/>
      <c r="L36" s="29"/>
    </row>
    <row r="37" spans="2:12" s="1" customFormat="1" ht="25.35" customHeight="1">
      <c r="B37" s="29"/>
      <c r="C37" s="85"/>
      <c r="D37" s="86" t="s">
        <v>46</v>
      </c>
      <c r="E37" s="54"/>
      <c r="F37" s="54"/>
      <c r="G37" s="87" t="s">
        <v>47</v>
      </c>
      <c r="H37" s="88" t="s">
        <v>48</v>
      </c>
      <c r="I37" s="54"/>
      <c r="J37" s="89">
        <f>SUM(J28:J35)</f>
        <v>0</v>
      </c>
      <c r="K37" s="90"/>
      <c r="L37" s="29"/>
    </row>
    <row r="38" spans="2:12" s="1" customFormat="1" ht="14.4" customHeight="1">
      <c r="B38" s="29"/>
      <c r="L38" s="29"/>
    </row>
    <row r="39" spans="2:12" ht="14.4" hidden="1" customHeight="1">
      <c r="B39" s="17"/>
      <c r="L39" s="17"/>
    </row>
    <row r="40" spans="2:12" ht="14.4" hidden="1" customHeight="1">
      <c r="B40" s="17"/>
      <c r="L40" s="17"/>
    </row>
    <row r="41" spans="2:12" ht="14.4" hidden="1" customHeight="1">
      <c r="B41" s="17"/>
      <c r="L41" s="17"/>
    </row>
    <row r="42" spans="2:12" ht="14.4" hidden="1" customHeight="1">
      <c r="B42" s="17"/>
      <c r="L42" s="17"/>
    </row>
    <row r="43" spans="2:12" ht="14.4" hidden="1" customHeight="1">
      <c r="B43" s="17"/>
      <c r="L43" s="17"/>
    </row>
    <row r="44" spans="2:12" ht="14.4" customHeight="1">
      <c r="B44" s="17"/>
      <c r="L44" s="17"/>
    </row>
    <row r="45" spans="2:12" ht="14.4" customHeight="1">
      <c r="B45" s="17"/>
      <c r="L45" s="17"/>
    </row>
    <row r="46" spans="2:12" ht="14.4" customHeight="1">
      <c r="B46" s="17"/>
      <c r="L46" s="17"/>
    </row>
    <row r="47" spans="2:12" ht="14.4" customHeight="1">
      <c r="B47" s="17"/>
      <c r="L47" s="17"/>
    </row>
    <row r="48" spans="2:12" ht="14.4" customHeight="1">
      <c r="B48" s="17"/>
      <c r="L48" s="17"/>
    </row>
    <row r="49" spans="2:12" ht="14.4" customHeight="1">
      <c r="B49" s="17"/>
      <c r="L49" s="17"/>
    </row>
    <row r="50" spans="2:12" s="1" customFormat="1" ht="14.4" customHeight="1">
      <c r="B50" s="29"/>
      <c r="D50" s="38" t="s">
        <v>49</v>
      </c>
      <c r="E50" s="39"/>
      <c r="F50" s="39"/>
      <c r="G50" s="38" t="s">
        <v>50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3.2">
      <c r="B61" s="29"/>
      <c r="D61" s="40" t="s">
        <v>51</v>
      </c>
      <c r="E61" s="31"/>
      <c r="F61" s="91" t="s">
        <v>52</v>
      </c>
      <c r="G61" s="40" t="s">
        <v>51</v>
      </c>
      <c r="H61" s="31"/>
      <c r="I61" s="31"/>
      <c r="J61" s="92" t="s">
        <v>52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3.2">
      <c r="B65" s="29"/>
      <c r="D65" s="38" t="s">
        <v>53</v>
      </c>
      <c r="E65" s="39"/>
      <c r="F65" s="39"/>
      <c r="G65" s="38" t="s">
        <v>54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3.2">
      <c r="B76" s="29"/>
      <c r="D76" s="40" t="s">
        <v>51</v>
      </c>
      <c r="E76" s="31"/>
      <c r="F76" s="91" t="s">
        <v>52</v>
      </c>
      <c r="G76" s="40" t="s">
        <v>51</v>
      </c>
      <c r="H76" s="31"/>
      <c r="I76" s="31"/>
      <c r="J76" s="92" t="s">
        <v>52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" customHeight="1">
      <c r="B82" s="29"/>
      <c r="C82" s="18" t="s">
        <v>85</v>
      </c>
      <c r="L82" s="29"/>
    </row>
    <row r="83" spans="2:47" s="1" customFormat="1" ht="6.9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175" t="str">
        <f>E7</f>
        <v>Úprava chodníku k bytovému domu ul. Čelakovského 10</v>
      </c>
      <c r="F85" s="202"/>
      <c r="G85" s="202"/>
      <c r="H85" s="202"/>
      <c r="L85" s="29"/>
    </row>
    <row r="86" spans="2:47" s="1" customFormat="1" ht="6.9" customHeight="1">
      <c r="B86" s="29"/>
      <c r="L86" s="29"/>
    </row>
    <row r="87" spans="2:47" s="1" customFormat="1" ht="12" customHeight="1">
      <c r="B87" s="29"/>
      <c r="C87" s="24" t="s">
        <v>20</v>
      </c>
      <c r="F87" s="22" t="str">
        <f>F10</f>
        <v>Havířov</v>
      </c>
      <c r="I87" s="24" t="s">
        <v>22</v>
      </c>
      <c r="J87" s="49" t="str">
        <f>IF(J10="","",J10)</f>
        <v>28. 4. 2025</v>
      </c>
      <c r="L87" s="29"/>
    </row>
    <row r="88" spans="2:47" s="1" customFormat="1" ht="6.9" customHeight="1">
      <c r="B88" s="29"/>
      <c r="L88" s="29"/>
    </row>
    <row r="89" spans="2:47" s="1" customFormat="1" ht="15.15" customHeight="1">
      <c r="B89" s="29"/>
      <c r="C89" s="24" t="s">
        <v>24</v>
      </c>
      <c r="F89" s="22" t="str">
        <f>E13</f>
        <v>SBD Havířov</v>
      </c>
      <c r="I89" s="24" t="s">
        <v>30</v>
      </c>
      <c r="J89" s="27" t="str">
        <f>E19</f>
        <v xml:space="preserve"> </v>
      </c>
      <c r="L89" s="29"/>
    </row>
    <row r="90" spans="2:47" s="1" customFormat="1" ht="15.15" customHeight="1">
      <c r="B90" s="29"/>
      <c r="C90" s="24" t="s">
        <v>28</v>
      </c>
      <c r="F90" s="22" t="str">
        <f>IF(E16="","",E16)</f>
        <v>Vyplň údaj</v>
      </c>
      <c r="I90" s="24" t="s">
        <v>33</v>
      </c>
      <c r="J90" s="27" t="str">
        <f>E22</f>
        <v>Barvík Svatopluk</v>
      </c>
      <c r="L90" s="29"/>
    </row>
    <row r="91" spans="2:47" s="1" customFormat="1" ht="10.35" customHeight="1">
      <c r="B91" s="29"/>
      <c r="L91" s="29"/>
    </row>
    <row r="92" spans="2:47" s="1" customFormat="1" ht="29.25" customHeight="1">
      <c r="B92" s="29"/>
      <c r="C92" s="93" t="s">
        <v>86</v>
      </c>
      <c r="D92" s="85"/>
      <c r="E92" s="85"/>
      <c r="F92" s="85"/>
      <c r="G92" s="85"/>
      <c r="H92" s="85"/>
      <c r="I92" s="85"/>
      <c r="J92" s="94" t="s">
        <v>87</v>
      </c>
      <c r="K92" s="85"/>
      <c r="L92" s="29"/>
    </row>
    <row r="93" spans="2:47" s="1" customFormat="1" ht="10.35" customHeight="1">
      <c r="B93" s="29"/>
      <c r="L93" s="29"/>
    </row>
    <row r="94" spans="2:47" s="1" customFormat="1" ht="22.8" customHeight="1">
      <c r="B94" s="29"/>
      <c r="C94" s="95" t="s">
        <v>88</v>
      </c>
      <c r="J94" s="63">
        <f>J125</f>
        <v>0</v>
      </c>
      <c r="L94" s="29"/>
      <c r="AU94" s="14" t="s">
        <v>89</v>
      </c>
    </row>
    <row r="95" spans="2:47" s="8" customFormat="1" ht="24.9" customHeight="1">
      <c r="B95" s="96"/>
      <c r="D95" s="97" t="s">
        <v>90</v>
      </c>
      <c r="E95" s="98"/>
      <c r="F95" s="98"/>
      <c r="G95" s="98"/>
      <c r="H95" s="98"/>
      <c r="I95" s="98"/>
      <c r="J95" s="99">
        <f>J126</f>
        <v>0</v>
      </c>
      <c r="L95" s="96"/>
    </row>
    <row r="96" spans="2:47" s="9" customFormat="1" ht="19.95" customHeight="1">
      <c r="B96" s="100"/>
      <c r="D96" s="101" t="s">
        <v>91</v>
      </c>
      <c r="E96" s="102"/>
      <c r="F96" s="102"/>
      <c r="G96" s="102"/>
      <c r="H96" s="102"/>
      <c r="I96" s="102"/>
      <c r="J96" s="103">
        <f>J127</f>
        <v>0</v>
      </c>
      <c r="L96" s="100"/>
    </row>
    <row r="97" spans="2:12" s="9" customFormat="1" ht="19.95" customHeight="1">
      <c r="B97" s="100"/>
      <c r="D97" s="101" t="s">
        <v>92</v>
      </c>
      <c r="E97" s="102"/>
      <c r="F97" s="102"/>
      <c r="G97" s="102"/>
      <c r="H97" s="102"/>
      <c r="I97" s="102"/>
      <c r="J97" s="103">
        <f>J151</f>
        <v>0</v>
      </c>
      <c r="L97" s="100"/>
    </row>
    <row r="98" spans="2:12" s="9" customFormat="1" ht="19.95" customHeight="1">
      <c r="B98" s="100"/>
      <c r="D98" s="101" t="s">
        <v>93</v>
      </c>
      <c r="E98" s="102"/>
      <c r="F98" s="102"/>
      <c r="G98" s="102"/>
      <c r="H98" s="102"/>
      <c r="I98" s="102"/>
      <c r="J98" s="103">
        <f>J154</f>
        <v>0</v>
      </c>
      <c r="L98" s="100"/>
    </row>
    <row r="99" spans="2:12" s="9" customFormat="1" ht="19.95" customHeight="1">
      <c r="B99" s="100"/>
      <c r="D99" s="101" t="s">
        <v>94</v>
      </c>
      <c r="E99" s="102"/>
      <c r="F99" s="102"/>
      <c r="G99" s="102"/>
      <c r="H99" s="102"/>
      <c r="I99" s="102"/>
      <c r="J99" s="103">
        <f>J161</f>
        <v>0</v>
      </c>
      <c r="L99" s="100"/>
    </row>
    <row r="100" spans="2:12" s="9" customFormat="1" ht="19.95" customHeight="1">
      <c r="B100" s="100"/>
      <c r="D100" s="101" t="s">
        <v>95</v>
      </c>
      <c r="E100" s="102"/>
      <c r="F100" s="102"/>
      <c r="G100" s="102"/>
      <c r="H100" s="102"/>
      <c r="I100" s="102"/>
      <c r="J100" s="103">
        <f>J165</f>
        <v>0</v>
      </c>
      <c r="L100" s="100"/>
    </row>
    <row r="101" spans="2:12" s="9" customFormat="1" ht="19.95" customHeight="1">
      <c r="B101" s="100"/>
      <c r="D101" s="101" t="s">
        <v>96</v>
      </c>
      <c r="E101" s="102"/>
      <c r="F101" s="102"/>
      <c r="G101" s="102"/>
      <c r="H101" s="102"/>
      <c r="I101" s="102"/>
      <c r="J101" s="103">
        <f>J172</f>
        <v>0</v>
      </c>
      <c r="L101" s="100"/>
    </row>
    <row r="102" spans="2:12" s="9" customFormat="1" ht="19.95" customHeight="1">
      <c r="B102" s="100"/>
      <c r="D102" s="101" t="s">
        <v>97</v>
      </c>
      <c r="E102" s="102"/>
      <c r="F102" s="102"/>
      <c r="G102" s="102"/>
      <c r="H102" s="102"/>
      <c r="I102" s="102"/>
      <c r="J102" s="103">
        <f>J179</f>
        <v>0</v>
      </c>
      <c r="L102" s="100"/>
    </row>
    <row r="103" spans="2:12" s="8" customFormat="1" ht="24.9" customHeight="1">
      <c r="B103" s="96"/>
      <c r="D103" s="97" t="s">
        <v>98</v>
      </c>
      <c r="E103" s="98"/>
      <c r="F103" s="98"/>
      <c r="G103" s="98"/>
      <c r="H103" s="98"/>
      <c r="I103" s="98"/>
      <c r="J103" s="99">
        <f>J181</f>
        <v>0</v>
      </c>
      <c r="L103" s="96"/>
    </row>
    <row r="104" spans="2:12" s="9" customFormat="1" ht="19.95" customHeight="1">
      <c r="B104" s="100"/>
      <c r="D104" s="101" t="s">
        <v>99</v>
      </c>
      <c r="E104" s="102"/>
      <c r="F104" s="102"/>
      <c r="G104" s="102"/>
      <c r="H104" s="102"/>
      <c r="I104" s="102"/>
      <c r="J104" s="103">
        <f>J182</f>
        <v>0</v>
      </c>
      <c r="L104" s="100"/>
    </row>
    <row r="105" spans="2:12" s="8" customFormat="1" ht="24.9" customHeight="1">
      <c r="B105" s="96"/>
      <c r="D105" s="97" t="s">
        <v>100</v>
      </c>
      <c r="E105" s="98"/>
      <c r="F105" s="98"/>
      <c r="G105" s="98"/>
      <c r="H105" s="98"/>
      <c r="I105" s="98"/>
      <c r="J105" s="99">
        <f>J197</f>
        <v>0</v>
      </c>
      <c r="L105" s="96"/>
    </row>
    <row r="106" spans="2:12" s="9" customFormat="1" ht="19.95" customHeight="1">
      <c r="B106" s="100"/>
      <c r="D106" s="101" t="s">
        <v>101</v>
      </c>
      <c r="E106" s="102"/>
      <c r="F106" s="102"/>
      <c r="G106" s="102"/>
      <c r="H106" s="102"/>
      <c r="I106" s="102"/>
      <c r="J106" s="103">
        <f>J198</f>
        <v>0</v>
      </c>
      <c r="L106" s="100"/>
    </row>
    <row r="107" spans="2:12" s="9" customFormat="1" ht="19.95" customHeight="1">
      <c r="B107" s="100"/>
      <c r="D107" s="101" t="s">
        <v>102</v>
      </c>
      <c r="E107" s="102"/>
      <c r="F107" s="102"/>
      <c r="G107" s="102"/>
      <c r="H107" s="102"/>
      <c r="I107" s="102"/>
      <c r="J107" s="103">
        <f>J202</f>
        <v>0</v>
      </c>
      <c r="L107" s="100"/>
    </row>
    <row r="108" spans="2:12" s="1" customFormat="1" ht="21.75" customHeight="1">
      <c r="B108" s="29"/>
      <c r="L108" s="29"/>
    </row>
    <row r="109" spans="2:12" s="1" customFormat="1" ht="6.9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9"/>
    </row>
    <row r="113" spans="2:65" s="1" customFormat="1" ht="6.9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9"/>
    </row>
    <row r="114" spans="2:65" s="1" customFormat="1" ht="24.9" customHeight="1">
      <c r="B114" s="29"/>
      <c r="C114" s="18" t="s">
        <v>103</v>
      </c>
      <c r="L114" s="29"/>
    </row>
    <row r="115" spans="2:65" s="1" customFormat="1" ht="6.9" customHeight="1">
      <c r="B115" s="29"/>
      <c r="L115" s="29"/>
    </row>
    <row r="116" spans="2:65" s="1" customFormat="1" ht="12" customHeight="1">
      <c r="B116" s="29"/>
      <c r="C116" s="24" t="s">
        <v>16</v>
      </c>
      <c r="L116" s="29"/>
    </row>
    <row r="117" spans="2:65" s="1" customFormat="1" ht="16.5" customHeight="1">
      <c r="B117" s="29"/>
      <c r="E117" s="175" t="str">
        <f>E7</f>
        <v>Úprava chodníku k bytovému domu ul. Čelakovského 10</v>
      </c>
      <c r="F117" s="202"/>
      <c r="G117" s="202"/>
      <c r="H117" s="202"/>
      <c r="L117" s="29"/>
    </row>
    <row r="118" spans="2:65" s="1" customFormat="1" ht="6.9" customHeight="1">
      <c r="B118" s="29"/>
      <c r="L118" s="29"/>
    </row>
    <row r="119" spans="2:65" s="1" customFormat="1" ht="12" customHeight="1">
      <c r="B119" s="29"/>
      <c r="C119" s="24" t="s">
        <v>20</v>
      </c>
      <c r="F119" s="22" t="str">
        <f>F10</f>
        <v>Havířov</v>
      </c>
      <c r="I119" s="24" t="s">
        <v>22</v>
      </c>
      <c r="J119" s="49" t="str">
        <f>IF(J10="","",J10)</f>
        <v>28. 4. 2025</v>
      </c>
      <c r="L119" s="29"/>
    </row>
    <row r="120" spans="2:65" s="1" customFormat="1" ht="6.9" customHeight="1">
      <c r="B120" s="29"/>
      <c r="L120" s="29"/>
    </row>
    <row r="121" spans="2:65" s="1" customFormat="1" ht="15.15" customHeight="1">
      <c r="B121" s="29"/>
      <c r="C121" s="24" t="s">
        <v>24</v>
      </c>
      <c r="F121" s="22" t="str">
        <f>E13</f>
        <v>SBD Havířov</v>
      </c>
      <c r="I121" s="24" t="s">
        <v>30</v>
      </c>
      <c r="J121" s="27" t="str">
        <f>E19</f>
        <v xml:space="preserve"> </v>
      </c>
      <c r="L121" s="29"/>
    </row>
    <row r="122" spans="2:65" s="1" customFormat="1" ht="15.15" customHeight="1">
      <c r="B122" s="29"/>
      <c r="C122" s="24" t="s">
        <v>28</v>
      </c>
      <c r="F122" s="22" t="str">
        <f>IF(E16="","",E16)</f>
        <v>Vyplň údaj</v>
      </c>
      <c r="I122" s="24" t="s">
        <v>33</v>
      </c>
      <c r="J122" s="27" t="str">
        <f>E22</f>
        <v>Barvík Svatopluk</v>
      </c>
      <c r="L122" s="29"/>
    </row>
    <row r="123" spans="2:65" s="1" customFormat="1" ht="10.35" customHeight="1">
      <c r="B123" s="29"/>
      <c r="L123" s="29"/>
    </row>
    <row r="124" spans="2:65" s="10" customFormat="1" ht="29.25" customHeight="1">
      <c r="B124" s="104"/>
      <c r="C124" s="105" t="s">
        <v>104</v>
      </c>
      <c r="D124" s="106" t="s">
        <v>61</v>
      </c>
      <c r="E124" s="106" t="s">
        <v>57</v>
      </c>
      <c r="F124" s="106" t="s">
        <v>58</v>
      </c>
      <c r="G124" s="106" t="s">
        <v>105</v>
      </c>
      <c r="H124" s="106" t="s">
        <v>106</v>
      </c>
      <c r="I124" s="106" t="s">
        <v>107</v>
      </c>
      <c r="J124" s="107" t="s">
        <v>87</v>
      </c>
      <c r="K124" s="108" t="s">
        <v>108</v>
      </c>
      <c r="L124" s="104"/>
      <c r="M124" s="56" t="s">
        <v>1</v>
      </c>
      <c r="N124" s="57" t="s">
        <v>40</v>
      </c>
      <c r="O124" s="57" t="s">
        <v>109</v>
      </c>
      <c r="P124" s="57" t="s">
        <v>110</v>
      </c>
      <c r="Q124" s="57" t="s">
        <v>111</v>
      </c>
      <c r="R124" s="57" t="s">
        <v>112</v>
      </c>
      <c r="S124" s="57" t="s">
        <v>113</v>
      </c>
      <c r="T124" s="58" t="s">
        <v>114</v>
      </c>
    </row>
    <row r="125" spans="2:65" s="1" customFormat="1" ht="22.8" customHeight="1">
      <c r="B125" s="29"/>
      <c r="C125" s="61" t="s">
        <v>115</v>
      </c>
      <c r="J125" s="109">
        <f>BK125</f>
        <v>0</v>
      </c>
      <c r="L125" s="29"/>
      <c r="M125" s="59"/>
      <c r="N125" s="50"/>
      <c r="O125" s="50"/>
      <c r="P125" s="110">
        <f>P126+P181+P197</f>
        <v>0</v>
      </c>
      <c r="Q125" s="50"/>
      <c r="R125" s="110">
        <f>R126+R181+R197</f>
        <v>11.533281499999999</v>
      </c>
      <c r="S125" s="50"/>
      <c r="T125" s="111">
        <f>T126+T181+T197</f>
        <v>23.37941</v>
      </c>
      <c r="AT125" s="14" t="s">
        <v>75</v>
      </c>
      <c r="AU125" s="14" t="s">
        <v>89</v>
      </c>
      <c r="BK125" s="112">
        <f>BK126+BK181+BK197</f>
        <v>0</v>
      </c>
    </row>
    <row r="126" spans="2:65" s="11" customFormat="1" ht="25.95" customHeight="1">
      <c r="B126" s="113"/>
      <c r="D126" s="114" t="s">
        <v>75</v>
      </c>
      <c r="E126" s="115" t="s">
        <v>116</v>
      </c>
      <c r="F126" s="115" t="s">
        <v>117</v>
      </c>
      <c r="I126" s="116"/>
      <c r="J126" s="117">
        <f>BK126</f>
        <v>0</v>
      </c>
      <c r="L126" s="113"/>
      <c r="M126" s="118"/>
      <c r="P126" s="119">
        <f>P127+P151+P154+P161+P165+P172+P179</f>
        <v>0</v>
      </c>
      <c r="R126" s="119">
        <f>R127+R151+R154+R161+R165+R172+R179</f>
        <v>11.5120375</v>
      </c>
      <c r="T126" s="120">
        <f>T127+T151+T154+T161+T165+T172+T179</f>
        <v>23.075810000000001</v>
      </c>
      <c r="AR126" s="114" t="s">
        <v>81</v>
      </c>
      <c r="AT126" s="121" t="s">
        <v>75</v>
      </c>
      <c r="AU126" s="121" t="s">
        <v>76</v>
      </c>
      <c r="AY126" s="114" t="s">
        <v>118</v>
      </c>
      <c r="BK126" s="122">
        <f>BK127+BK151+BK154+BK161+BK165+BK172+BK179</f>
        <v>0</v>
      </c>
    </row>
    <row r="127" spans="2:65" s="11" customFormat="1" ht="22.8" customHeight="1">
      <c r="B127" s="113"/>
      <c r="D127" s="114" t="s">
        <v>75</v>
      </c>
      <c r="E127" s="123" t="s">
        <v>81</v>
      </c>
      <c r="F127" s="123" t="s">
        <v>119</v>
      </c>
      <c r="I127" s="116"/>
      <c r="J127" s="124">
        <f>BK127</f>
        <v>0</v>
      </c>
      <c r="L127" s="113"/>
      <c r="M127" s="118"/>
      <c r="P127" s="119">
        <f>SUM(P128:P150)</f>
        <v>0</v>
      </c>
      <c r="R127" s="119">
        <f>SUM(R128:R150)</f>
        <v>4.8050000000000002E-3</v>
      </c>
      <c r="T127" s="120">
        <f>SUM(T128:T150)</f>
        <v>21.617809999999999</v>
      </c>
      <c r="AR127" s="114" t="s">
        <v>81</v>
      </c>
      <c r="AT127" s="121" t="s">
        <v>75</v>
      </c>
      <c r="AU127" s="121" t="s">
        <v>81</v>
      </c>
      <c r="AY127" s="114" t="s">
        <v>118</v>
      </c>
      <c r="BK127" s="122">
        <f>SUM(BK128:BK150)</f>
        <v>0</v>
      </c>
    </row>
    <row r="128" spans="2:65" s="1" customFormat="1" ht="24.15" customHeight="1">
      <c r="B128" s="29"/>
      <c r="C128" s="125" t="s">
        <v>81</v>
      </c>
      <c r="D128" s="125" t="s">
        <v>120</v>
      </c>
      <c r="E128" s="126" t="s">
        <v>121</v>
      </c>
      <c r="F128" s="127" t="s">
        <v>122</v>
      </c>
      <c r="G128" s="128" t="s">
        <v>123</v>
      </c>
      <c r="H128" s="129">
        <v>33.037999999999997</v>
      </c>
      <c r="I128" s="130"/>
      <c r="J128" s="131">
        <f>ROUND(I128*H128,2)</f>
        <v>0</v>
      </c>
      <c r="K128" s="132"/>
      <c r="L128" s="29"/>
      <c r="M128" s="133" t="s">
        <v>1</v>
      </c>
      <c r="N128" s="134" t="s">
        <v>41</v>
      </c>
      <c r="P128" s="135">
        <f>O128*H128</f>
        <v>0</v>
      </c>
      <c r="Q128" s="135">
        <v>0</v>
      </c>
      <c r="R128" s="135">
        <f>Q128*H128</f>
        <v>0</v>
      </c>
      <c r="S128" s="135">
        <v>0.255</v>
      </c>
      <c r="T128" s="136">
        <f>S128*H128</f>
        <v>8.42469</v>
      </c>
      <c r="AR128" s="137" t="s">
        <v>124</v>
      </c>
      <c r="AT128" s="137" t="s">
        <v>120</v>
      </c>
      <c r="AU128" s="137" t="s">
        <v>83</v>
      </c>
      <c r="AY128" s="14" t="s">
        <v>118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4" t="s">
        <v>81</v>
      </c>
      <c r="BK128" s="138">
        <f>ROUND(I128*H128,2)</f>
        <v>0</v>
      </c>
      <c r="BL128" s="14" t="s">
        <v>124</v>
      </c>
      <c r="BM128" s="137" t="s">
        <v>125</v>
      </c>
    </row>
    <row r="129" spans="2:65" s="12" customFormat="1">
      <c r="B129" s="139"/>
      <c r="D129" s="140" t="s">
        <v>126</v>
      </c>
      <c r="E129" s="141" t="s">
        <v>1</v>
      </c>
      <c r="F129" s="142" t="s">
        <v>127</v>
      </c>
      <c r="H129" s="143">
        <v>33.037999999999997</v>
      </c>
      <c r="I129" s="144"/>
      <c r="L129" s="139"/>
      <c r="M129" s="145"/>
      <c r="T129" s="146"/>
      <c r="AT129" s="141" t="s">
        <v>126</v>
      </c>
      <c r="AU129" s="141" t="s">
        <v>83</v>
      </c>
      <c r="AV129" s="12" t="s">
        <v>83</v>
      </c>
      <c r="AW129" s="12" t="s">
        <v>32</v>
      </c>
      <c r="AX129" s="12" t="s">
        <v>81</v>
      </c>
      <c r="AY129" s="141" t="s">
        <v>118</v>
      </c>
    </row>
    <row r="130" spans="2:65" s="1" customFormat="1" ht="24.15" customHeight="1">
      <c r="B130" s="29"/>
      <c r="C130" s="125" t="s">
        <v>83</v>
      </c>
      <c r="D130" s="125" t="s">
        <v>120</v>
      </c>
      <c r="E130" s="126" t="s">
        <v>128</v>
      </c>
      <c r="F130" s="127" t="s">
        <v>129</v>
      </c>
      <c r="G130" s="128" t="s">
        <v>123</v>
      </c>
      <c r="H130" s="129">
        <v>33.037999999999997</v>
      </c>
      <c r="I130" s="130"/>
      <c r="J130" s="131">
        <f>ROUND(I130*H130,2)</f>
        <v>0</v>
      </c>
      <c r="K130" s="132"/>
      <c r="L130" s="29"/>
      <c r="M130" s="133" t="s">
        <v>1</v>
      </c>
      <c r="N130" s="134" t="s">
        <v>41</v>
      </c>
      <c r="P130" s="135">
        <f>O130*H130</f>
        <v>0</v>
      </c>
      <c r="Q130" s="135">
        <v>0</v>
      </c>
      <c r="R130" s="135">
        <f>Q130*H130</f>
        <v>0</v>
      </c>
      <c r="S130" s="135">
        <v>0.28999999999999998</v>
      </c>
      <c r="T130" s="136">
        <f>S130*H130</f>
        <v>9.5810199999999988</v>
      </c>
      <c r="AR130" s="137" t="s">
        <v>124</v>
      </c>
      <c r="AT130" s="137" t="s">
        <v>120</v>
      </c>
      <c r="AU130" s="137" t="s">
        <v>83</v>
      </c>
      <c r="AY130" s="14" t="s">
        <v>118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4" t="s">
        <v>81</v>
      </c>
      <c r="BK130" s="138">
        <f>ROUND(I130*H130,2)</f>
        <v>0</v>
      </c>
      <c r="BL130" s="14" t="s">
        <v>124</v>
      </c>
      <c r="BM130" s="137" t="s">
        <v>130</v>
      </c>
    </row>
    <row r="131" spans="2:65" s="12" customFormat="1">
      <c r="B131" s="139"/>
      <c r="D131" s="140" t="s">
        <v>126</v>
      </c>
      <c r="E131" s="141" t="s">
        <v>1</v>
      </c>
      <c r="F131" s="142" t="s">
        <v>131</v>
      </c>
      <c r="H131" s="143">
        <v>33.037999999999997</v>
      </c>
      <c r="I131" s="144"/>
      <c r="L131" s="139"/>
      <c r="M131" s="145"/>
      <c r="T131" s="146"/>
      <c r="AT131" s="141" t="s">
        <v>126</v>
      </c>
      <c r="AU131" s="141" t="s">
        <v>83</v>
      </c>
      <c r="AV131" s="12" t="s">
        <v>83</v>
      </c>
      <c r="AW131" s="12" t="s">
        <v>32</v>
      </c>
      <c r="AX131" s="12" t="s">
        <v>81</v>
      </c>
      <c r="AY131" s="141" t="s">
        <v>118</v>
      </c>
    </row>
    <row r="132" spans="2:65" s="1" customFormat="1" ht="16.5" customHeight="1">
      <c r="B132" s="29"/>
      <c r="C132" s="125" t="s">
        <v>132</v>
      </c>
      <c r="D132" s="125" t="s">
        <v>120</v>
      </c>
      <c r="E132" s="126" t="s">
        <v>133</v>
      </c>
      <c r="F132" s="127" t="s">
        <v>134</v>
      </c>
      <c r="G132" s="128" t="s">
        <v>135</v>
      </c>
      <c r="H132" s="129">
        <v>17.62</v>
      </c>
      <c r="I132" s="130"/>
      <c r="J132" s="131">
        <f>ROUND(I132*H132,2)</f>
        <v>0</v>
      </c>
      <c r="K132" s="132"/>
      <c r="L132" s="29"/>
      <c r="M132" s="133" t="s">
        <v>1</v>
      </c>
      <c r="N132" s="134" t="s">
        <v>41</v>
      </c>
      <c r="P132" s="135">
        <f>O132*H132</f>
        <v>0</v>
      </c>
      <c r="Q132" s="135">
        <v>0</v>
      </c>
      <c r="R132" s="135">
        <f>Q132*H132</f>
        <v>0</v>
      </c>
      <c r="S132" s="135">
        <v>0.20499999999999999</v>
      </c>
      <c r="T132" s="136">
        <f>S132*H132</f>
        <v>3.6120999999999999</v>
      </c>
      <c r="AR132" s="137" t="s">
        <v>124</v>
      </c>
      <c r="AT132" s="137" t="s">
        <v>120</v>
      </c>
      <c r="AU132" s="137" t="s">
        <v>83</v>
      </c>
      <c r="AY132" s="14" t="s">
        <v>118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4" t="s">
        <v>81</v>
      </c>
      <c r="BK132" s="138">
        <f>ROUND(I132*H132,2)</f>
        <v>0</v>
      </c>
      <c r="BL132" s="14" t="s">
        <v>124</v>
      </c>
      <c r="BM132" s="137" t="s">
        <v>136</v>
      </c>
    </row>
    <row r="133" spans="2:65" s="12" customFormat="1">
      <c r="B133" s="139"/>
      <c r="D133" s="140" t="s">
        <v>126</v>
      </c>
      <c r="E133" s="141" t="s">
        <v>1</v>
      </c>
      <c r="F133" s="142" t="s">
        <v>137</v>
      </c>
      <c r="H133" s="143">
        <v>17.62</v>
      </c>
      <c r="I133" s="144"/>
      <c r="L133" s="139"/>
      <c r="M133" s="145"/>
      <c r="T133" s="146"/>
      <c r="AT133" s="141" t="s">
        <v>126</v>
      </c>
      <c r="AU133" s="141" t="s">
        <v>83</v>
      </c>
      <c r="AV133" s="12" t="s">
        <v>83</v>
      </c>
      <c r="AW133" s="12" t="s">
        <v>32</v>
      </c>
      <c r="AX133" s="12" t="s">
        <v>81</v>
      </c>
      <c r="AY133" s="141" t="s">
        <v>118</v>
      </c>
    </row>
    <row r="134" spans="2:65" s="1" customFormat="1" ht="33" customHeight="1">
      <c r="B134" s="29"/>
      <c r="C134" s="125" t="s">
        <v>124</v>
      </c>
      <c r="D134" s="125" t="s">
        <v>120</v>
      </c>
      <c r="E134" s="126" t="s">
        <v>138</v>
      </c>
      <c r="F134" s="127" t="s">
        <v>139</v>
      </c>
      <c r="G134" s="128" t="s">
        <v>140</v>
      </c>
      <c r="H134" s="129">
        <v>2.907</v>
      </c>
      <c r="I134" s="130"/>
      <c r="J134" s="131">
        <f>ROUND(I134*H134,2)</f>
        <v>0</v>
      </c>
      <c r="K134" s="132"/>
      <c r="L134" s="29"/>
      <c r="M134" s="133" t="s">
        <v>1</v>
      </c>
      <c r="N134" s="134" t="s">
        <v>41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124</v>
      </c>
      <c r="AT134" s="137" t="s">
        <v>120</v>
      </c>
      <c r="AU134" s="137" t="s">
        <v>83</v>
      </c>
      <c r="AY134" s="14" t="s">
        <v>118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4" t="s">
        <v>81</v>
      </c>
      <c r="BK134" s="138">
        <f>ROUND(I134*H134,2)</f>
        <v>0</v>
      </c>
      <c r="BL134" s="14" t="s">
        <v>124</v>
      </c>
      <c r="BM134" s="137" t="s">
        <v>141</v>
      </c>
    </row>
    <row r="135" spans="2:65" s="12" customFormat="1">
      <c r="B135" s="139"/>
      <c r="D135" s="140" t="s">
        <v>126</v>
      </c>
      <c r="E135" s="141" t="s">
        <v>1</v>
      </c>
      <c r="F135" s="142" t="s">
        <v>142</v>
      </c>
      <c r="H135" s="143">
        <v>2.907</v>
      </c>
      <c r="I135" s="144"/>
      <c r="L135" s="139"/>
      <c r="M135" s="145"/>
      <c r="T135" s="146"/>
      <c r="AT135" s="141" t="s">
        <v>126</v>
      </c>
      <c r="AU135" s="141" t="s">
        <v>83</v>
      </c>
      <c r="AV135" s="12" t="s">
        <v>83</v>
      </c>
      <c r="AW135" s="12" t="s">
        <v>32</v>
      </c>
      <c r="AX135" s="12" t="s">
        <v>81</v>
      </c>
      <c r="AY135" s="141" t="s">
        <v>118</v>
      </c>
    </row>
    <row r="136" spans="2:65" s="1" customFormat="1" ht="37.799999999999997" customHeight="1">
      <c r="B136" s="29"/>
      <c r="C136" s="125" t="s">
        <v>143</v>
      </c>
      <c r="D136" s="125" t="s">
        <v>120</v>
      </c>
      <c r="E136" s="126" t="s">
        <v>144</v>
      </c>
      <c r="F136" s="127" t="s">
        <v>145</v>
      </c>
      <c r="G136" s="128" t="s">
        <v>140</v>
      </c>
      <c r="H136" s="129">
        <v>5.8140000000000001</v>
      </c>
      <c r="I136" s="130"/>
      <c r="J136" s="131">
        <f>ROUND(I136*H136,2)</f>
        <v>0</v>
      </c>
      <c r="K136" s="132"/>
      <c r="L136" s="29"/>
      <c r="M136" s="133" t="s">
        <v>1</v>
      </c>
      <c r="N136" s="134" t="s">
        <v>41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124</v>
      </c>
      <c r="AT136" s="137" t="s">
        <v>120</v>
      </c>
      <c r="AU136" s="137" t="s">
        <v>83</v>
      </c>
      <c r="AY136" s="14" t="s">
        <v>118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4" t="s">
        <v>81</v>
      </c>
      <c r="BK136" s="138">
        <f>ROUND(I136*H136,2)</f>
        <v>0</v>
      </c>
      <c r="BL136" s="14" t="s">
        <v>124</v>
      </c>
      <c r="BM136" s="137" t="s">
        <v>146</v>
      </c>
    </row>
    <row r="137" spans="2:65" s="12" customFormat="1">
      <c r="B137" s="139"/>
      <c r="D137" s="140" t="s">
        <v>126</v>
      </c>
      <c r="E137" s="141" t="s">
        <v>1</v>
      </c>
      <c r="F137" s="142" t="s">
        <v>147</v>
      </c>
      <c r="H137" s="143">
        <v>5.8140000000000001</v>
      </c>
      <c r="I137" s="144"/>
      <c r="L137" s="139"/>
      <c r="M137" s="145"/>
      <c r="T137" s="146"/>
      <c r="AT137" s="141" t="s">
        <v>126</v>
      </c>
      <c r="AU137" s="141" t="s">
        <v>83</v>
      </c>
      <c r="AV137" s="12" t="s">
        <v>83</v>
      </c>
      <c r="AW137" s="12" t="s">
        <v>32</v>
      </c>
      <c r="AX137" s="12" t="s">
        <v>81</v>
      </c>
      <c r="AY137" s="141" t="s">
        <v>118</v>
      </c>
    </row>
    <row r="138" spans="2:65" s="1" customFormat="1" ht="37.799999999999997" customHeight="1">
      <c r="B138" s="29"/>
      <c r="C138" s="125" t="s">
        <v>148</v>
      </c>
      <c r="D138" s="125" t="s">
        <v>120</v>
      </c>
      <c r="E138" s="126" t="s">
        <v>149</v>
      </c>
      <c r="F138" s="127" t="s">
        <v>150</v>
      </c>
      <c r="G138" s="128" t="s">
        <v>140</v>
      </c>
      <c r="H138" s="129">
        <v>2.907</v>
      </c>
      <c r="I138" s="130"/>
      <c r="J138" s="131">
        <f>ROUND(I138*H138,2)</f>
        <v>0</v>
      </c>
      <c r="K138" s="132"/>
      <c r="L138" s="29"/>
      <c r="M138" s="133" t="s">
        <v>1</v>
      </c>
      <c r="N138" s="134" t="s">
        <v>41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124</v>
      </c>
      <c r="AT138" s="137" t="s">
        <v>120</v>
      </c>
      <c r="AU138" s="137" t="s">
        <v>83</v>
      </c>
      <c r="AY138" s="14" t="s">
        <v>118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4" t="s">
        <v>81</v>
      </c>
      <c r="BK138" s="138">
        <f>ROUND(I138*H138,2)</f>
        <v>0</v>
      </c>
      <c r="BL138" s="14" t="s">
        <v>124</v>
      </c>
      <c r="BM138" s="137" t="s">
        <v>151</v>
      </c>
    </row>
    <row r="139" spans="2:65" s="12" customFormat="1">
      <c r="B139" s="139"/>
      <c r="D139" s="140" t="s">
        <v>126</v>
      </c>
      <c r="E139" s="141" t="s">
        <v>1</v>
      </c>
      <c r="F139" s="142" t="s">
        <v>152</v>
      </c>
      <c r="H139" s="143">
        <v>2.907</v>
      </c>
      <c r="I139" s="144"/>
      <c r="L139" s="139"/>
      <c r="M139" s="145"/>
      <c r="T139" s="146"/>
      <c r="AT139" s="141" t="s">
        <v>126</v>
      </c>
      <c r="AU139" s="141" t="s">
        <v>83</v>
      </c>
      <c r="AV139" s="12" t="s">
        <v>83</v>
      </c>
      <c r="AW139" s="12" t="s">
        <v>32</v>
      </c>
      <c r="AX139" s="12" t="s">
        <v>81</v>
      </c>
      <c r="AY139" s="141" t="s">
        <v>118</v>
      </c>
    </row>
    <row r="140" spans="2:65" s="1" customFormat="1" ht="33" customHeight="1">
      <c r="B140" s="29"/>
      <c r="C140" s="125" t="s">
        <v>153</v>
      </c>
      <c r="D140" s="125" t="s">
        <v>120</v>
      </c>
      <c r="E140" s="126" t="s">
        <v>154</v>
      </c>
      <c r="F140" s="127" t="s">
        <v>155</v>
      </c>
      <c r="G140" s="128" t="s">
        <v>140</v>
      </c>
      <c r="H140" s="129">
        <v>2.907</v>
      </c>
      <c r="I140" s="130"/>
      <c r="J140" s="131">
        <f>ROUND(I140*H140,2)</f>
        <v>0</v>
      </c>
      <c r="K140" s="132"/>
      <c r="L140" s="29"/>
      <c r="M140" s="133" t="s">
        <v>1</v>
      </c>
      <c r="N140" s="134" t="s">
        <v>41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124</v>
      </c>
      <c r="AT140" s="137" t="s">
        <v>120</v>
      </c>
      <c r="AU140" s="137" t="s">
        <v>83</v>
      </c>
      <c r="AY140" s="14" t="s">
        <v>118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4" t="s">
        <v>81</v>
      </c>
      <c r="BK140" s="138">
        <f>ROUND(I140*H140,2)</f>
        <v>0</v>
      </c>
      <c r="BL140" s="14" t="s">
        <v>124</v>
      </c>
      <c r="BM140" s="137" t="s">
        <v>156</v>
      </c>
    </row>
    <row r="141" spans="2:65" s="12" customFormat="1">
      <c r="B141" s="139"/>
      <c r="D141" s="140" t="s">
        <v>126</v>
      </c>
      <c r="E141" s="141" t="s">
        <v>1</v>
      </c>
      <c r="F141" s="142" t="s">
        <v>152</v>
      </c>
      <c r="H141" s="143">
        <v>2.907</v>
      </c>
      <c r="I141" s="144"/>
      <c r="L141" s="139"/>
      <c r="M141" s="145"/>
      <c r="T141" s="146"/>
      <c r="AT141" s="141" t="s">
        <v>126</v>
      </c>
      <c r="AU141" s="141" t="s">
        <v>83</v>
      </c>
      <c r="AV141" s="12" t="s">
        <v>83</v>
      </c>
      <c r="AW141" s="12" t="s">
        <v>32</v>
      </c>
      <c r="AX141" s="12" t="s">
        <v>81</v>
      </c>
      <c r="AY141" s="141" t="s">
        <v>118</v>
      </c>
    </row>
    <row r="142" spans="2:65" s="1" customFormat="1" ht="24.15" customHeight="1">
      <c r="B142" s="29"/>
      <c r="C142" s="125" t="s">
        <v>157</v>
      </c>
      <c r="D142" s="125" t="s">
        <v>120</v>
      </c>
      <c r="E142" s="126" t="s">
        <v>158</v>
      </c>
      <c r="F142" s="127" t="s">
        <v>159</v>
      </c>
      <c r="G142" s="128" t="s">
        <v>140</v>
      </c>
      <c r="H142" s="129">
        <v>2.907</v>
      </c>
      <c r="I142" s="130"/>
      <c r="J142" s="131">
        <f>ROUND(I142*H142,2)</f>
        <v>0</v>
      </c>
      <c r="K142" s="132"/>
      <c r="L142" s="29"/>
      <c r="M142" s="133" t="s">
        <v>1</v>
      </c>
      <c r="N142" s="134" t="s">
        <v>41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124</v>
      </c>
      <c r="AT142" s="137" t="s">
        <v>120</v>
      </c>
      <c r="AU142" s="137" t="s">
        <v>83</v>
      </c>
      <c r="AY142" s="14" t="s">
        <v>118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4" t="s">
        <v>81</v>
      </c>
      <c r="BK142" s="138">
        <f>ROUND(I142*H142,2)</f>
        <v>0</v>
      </c>
      <c r="BL142" s="14" t="s">
        <v>124</v>
      </c>
      <c r="BM142" s="137" t="s">
        <v>160</v>
      </c>
    </row>
    <row r="143" spans="2:65" s="12" customFormat="1">
      <c r="B143" s="139"/>
      <c r="D143" s="140" t="s">
        <v>126</v>
      </c>
      <c r="E143" s="141" t="s">
        <v>1</v>
      </c>
      <c r="F143" s="142" t="s">
        <v>152</v>
      </c>
      <c r="H143" s="143">
        <v>2.907</v>
      </c>
      <c r="I143" s="144"/>
      <c r="L143" s="139"/>
      <c r="M143" s="145"/>
      <c r="T143" s="146"/>
      <c r="AT143" s="141" t="s">
        <v>126</v>
      </c>
      <c r="AU143" s="141" t="s">
        <v>83</v>
      </c>
      <c r="AV143" s="12" t="s">
        <v>83</v>
      </c>
      <c r="AW143" s="12" t="s">
        <v>32</v>
      </c>
      <c r="AX143" s="12" t="s">
        <v>81</v>
      </c>
      <c r="AY143" s="141" t="s">
        <v>118</v>
      </c>
    </row>
    <row r="144" spans="2:65" s="1" customFormat="1" ht="24.15" customHeight="1">
      <c r="B144" s="29"/>
      <c r="C144" s="125" t="s">
        <v>161</v>
      </c>
      <c r="D144" s="125" t="s">
        <v>120</v>
      </c>
      <c r="E144" s="126" t="s">
        <v>162</v>
      </c>
      <c r="F144" s="127" t="s">
        <v>163</v>
      </c>
      <c r="G144" s="128" t="s">
        <v>123</v>
      </c>
      <c r="H144" s="129">
        <v>38.44</v>
      </c>
      <c r="I144" s="130"/>
      <c r="J144" s="131">
        <f>ROUND(I144*H144,2)</f>
        <v>0</v>
      </c>
      <c r="K144" s="132"/>
      <c r="L144" s="29"/>
      <c r="M144" s="133" t="s">
        <v>1</v>
      </c>
      <c r="N144" s="134" t="s">
        <v>41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124</v>
      </c>
      <c r="AT144" s="137" t="s">
        <v>120</v>
      </c>
      <c r="AU144" s="137" t="s">
        <v>83</v>
      </c>
      <c r="AY144" s="14" t="s">
        <v>118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4" t="s">
        <v>81</v>
      </c>
      <c r="BK144" s="138">
        <f>ROUND(I144*H144,2)</f>
        <v>0</v>
      </c>
      <c r="BL144" s="14" t="s">
        <v>124</v>
      </c>
      <c r="BM144" s="137" t="s">
        <v>164</v>
      </c>
    </row>
    <row r="145" spans="2:65" s="12" customFormat="1">
      <c r="B145" s="139"/>
      <c r="D145" s="140" t="s">
        <v>126</v>
      </c>
      <c r="E145" s="141" t="s">
        <v>1</v>
      </c>
      <c r="F145" s="142" t="s">
        <v>165</v>
      </c>
      <c r="H145" s="143">
        <v>38.44</v>
      </c>
      <c r="I145" s="144"/>
      <c r="L145" s="139"/>
      <c r="M145" s="145"/>
      <c r="T145" s="146"/>
      <c r="AT145" s="141" t="s">
        <v>126</v>
      </c>
      <c r="AU145" s="141" t="s">
        <v>83</v>
      </c>
      <c r="AV145" s="12" t="s">
        <v>83</v>
      </c>
      <c r="AW145" s="12" t="s">
        <v>32</v>
      </c>
      <c r="AX145" s="12" t="s">
        <v>81</v>
      </c>
      <c r="AY145" s="141" t="s">
        <v>118</v>
      </c>
    </row>
    <row r="146" spans="2:65" s="1" customFormat="1" ht="24.15" customHeight="1">
      <c r="B146" s="29"/>
      <c r="C146" s="125" t="s">
        <v>166</v>
      </c>
      <c r="D146" s="125" t="s">
        <v>120</v>
      </c>
      <c r="E146" s="126" t="s">
        <v>167</v>
      </c>
      <c r="F146" s="127" t="s">
        <v>168</v>
      </c>
      <c r="G146" s="128" t="s">
        <v>123</v>
      </c>
      <c r="H146" s="129">
        <v>38.44</v>
      </c>
      <c r="I146" s="130"/>
      <c r="J146" s="131">
        <f>ROUND(I146*H146,2)</f>
        <v>0</v>
      </c>
      <c r="K146" s="132"/>
      <c r="L146" s="29"/>
      <c r="M146" s="133" t="s">
        <v>1</v>
      </c>
      <c r="N146" s="134" t="s">
        <v>41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124</v>
      </c>
      <c r="AT146" s="137" t="s">
        <v>120</v>
      </c>
      <c r="AU146" s="137" t="s">
        <v>83</v>
      </c>
      <c r="AY146" s="14" t="s">
        <v>118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4" t="s">
        <v>81</v>
      </c>
      <c r="BK146" s="138">
        <f>ROUND(I146*H146,2)</f>
        <v>0</v>
      </c>
      <c r="BL146" s="14" t="s">
        <v>124</v>
      </c>
      <c r="BM146" s="137" t="s">
        <v>169</v>
      </c>
    </row>
    <row r="147" spans="2:65" s="12" customFormat="1">
      <c r="B147" s="139"/>
      <c r="D147" s="140" t="s">
        <v>126</v>
      </c>
      <c r="E147" s="141" t="s">
        <v>1</v>
      </c>
      <c r="F147" s="142" t="s">
        <v>170</v>
      </c>
      <c r="H147" s="143">
        <v>38.44</v>
      </c>
      <c r="I147" s="144"/>
      <c r="L147" s="139"/>
      <c r="M147" s="145"/>
      <c r="T147" s="146"/>
      <c r="AT147" s="141" t="s">
        <v>126</v>
      </c>
      <c r="AU147" s="141" t="s">
        <v>83</v>
      </c>
      <c r="AV147" s="12" t="s">
        <v>83</v>
      </c>
      <c r="AW147" s="12" t="s">
        <v>32</v>
      </c>
      <c r="AX147" s="12" t="s">
        <v>81</v>
      </c>
      <c r="AY147" s="141" t="s">
        <v>118</v>
      </c>
    </row>
    <row r="148" spans="2:65" s="1" customFormat="1" ht="16.5" customHeight="1">
      <c r="B148" s="29"/>
      <c r="C148" s="147" t="s">
        <v>171</v>
      </c>
      <c r="D148" s="147" t="s">
        <v>172</v>
      </c>
      <c r="E148" s="148" t="s">
        <v>173</v>
      </c>
      <c r="F148" s="149" t="s">
        <v>174</v>
      </c>
      <c r="G148" s="150" t="s">
        <v>175</v>
      </c>
      <c r="H148" s="151">
        <v>4.8049999999999997</v>
      </c>
      <c r="I148" s="152"/>
      <c r="J148" s="153">
        <f>ROUND(I148*H148,2)</f>
        <v>0</v>
      </c>
      <c r="K148" s="154"/>
      <c r="L148" s="155"/>
      <c r="M148" s="156" t="s">
        <v>1</v>
      </c>
      <c r="N148" s="157" t="s">
        <v>41</v>
      </c>
      <c r="P148" s="135">
        <f>O148*H148</f>
        <v>0</v>
      </c>
      <c r="Q148" s="135">
        <v>1E-3</v>
      </c>
      <c r="R148" s="135">
        <f>Q148*H148</f>
        <v>4.8050000000000002E-3</v>
      </c>
      <c r="S148" s="135">
        <v>0</v>
      </c>
      <c r="T148" s="136">
        <f>S148*H148</f>
        <v>0</v>
      </c>
      <c r="AR148" s="137" t="s">
        <v>157</v>
      </c>
      <c r="AT148" s="137" t="s">
        <v>172</v>
      </c>
      <c r="AU148" s="137" t="s">
        <v>83</v>
      </c>
      <c r="AY148" s="14" t="s">
        <v>118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4" t="s">
        <v>81</v>
      </c>
      <c r="BK148" s="138">
        <f>ROUND(I148*H148,2)</f>
        <v>0</v>
      </c>
      <c r="BL148" s="14" t="s">
        <v>124</v>
      </c>
      <c r="BM148" s="137" t="s">
        <v>176</v>
      </c>
    </row>
    <row r="149" spans="2:65" s="1" customFormat="1" ht="24.15" customHeight="1">
      <c r="B149" s="29"/>
      <c r="C149" s="125" t="s">
        <v>8</v>
      </c>
      <c r="D149" s="125" t="s">
        <v>120</v>
      </c>
      <c r="E149" s="126" t="s">
        <v>177</v>
      </c>
      <c r="F149" s="127" t="s">
        <v>178</v>
      </c>
      <c r="G149" s="128" t="s">
        <v>123</v>
      </c>
      <c r="H149" s="129">
        <v>40.843000000000004</v>
      </c>
      <c r="I149" s="130"/>
      <c r="J149" s="131">
        <f>ROUND(I149*H149,2)</f>
        <v>0</v>
      </c>
      <c r="K149" s="132"/>
      <c r="L149" s="29"/>
      <c r="M149" s="133" t="s">
        <v>1</v>
      </c>
      <c r="N149" s="134" t="s">
        <v>41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124</v>
      </c>
      <c r="AT149" s="137" t="s">
        <v>120</v>
      </c>
      <c r="AU149" s="137" t="s">
        <v>83</v>
      </c>
      <c r="AY149" s="14" t="s">
        <v>118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4" t="s">
        <v>81</v>
      </c>
      <c r="BK149" s="138">
        <f>ROUND(I149*H149,2)</f>
        <v>0</v>
      </c>
      <c r="BL149" s="14" t="s">
        <v>124</v>
      </c>
      <c r="BM149" s="137" t="s">
        <v>179</v>
      </c>
    </row>
    <row r="150" spans="2:65" s="12" customFormat="1">
      <c r="B150" s="139"/>
      <c r="D150" s="140" t="s">
        <v>126</v>
      </c>
      <c r="E150" s="141" t="s">
        <v>1</v>
      </c>
      <c r="F150" s="142" t="s">
        <v>180</v>
      </c>
      <c r="H150" s="143">
        <v>40.843000000000004</v>
      </c>
      <c r="I150" s="144"/>
      <c r="L150" s="139"/>
      <c r="M150" s="145"/>
      <c r="T150" s="146"/>
      <c r="AT150" s="141" t="s">
        <v>126</v>
      </c>
      <c r="AU150" s="141" t="s">
        <v>83</v>
      </c>
      <c r="AV150" s="12" t="s">
        <v>83</v>
      </c>
      <c r="AW150" s="12" t="s">
        <v>32</v>
      </c>
      <c r="AX150" s="12" t="s">
        <v>81</v>
      </c>
      <c r="AY150" s="141" t="s">
        <v>118</v>
      </c>
    </row>
    <row r="151" spans="2:65" s="11" customFormat="1" ht="22.8" customHeight="1">
      <c r="B151" s="113"/>
      <c r="D151" s="114" t="s">
        <v>75</v>
      </c>
      <c r="E151" s="123" t="s">
        <v>124</v>
      </c>
      <c r="F151" s="123" t="s">
        <v>181</v>
      </c>
      <c r="I151" s="116"/>
      <c r="J151" s="124">
        <f>BK151</f>
        <v>0</v>
      </c>
      <c r="L151" s="113"/>
      <c r="M151" s="118"/>
      <c r="P151" s="119">
        <f>SUM(P152:P153)</f>
        <v>0</v>
      </c>
      <c r="R151" s="119">
        <f>SUM(R152:R153)</f>
        <v>0</v>
      </c>
      <c r="T151" s="120">
        <f>SUM(T152:T153)</f>
        <v>0</v>
      </c>
      <c r="AR151" s="114" t="s">
        <v>81</v>
      </c>
      <c r="AT151" s="121" t="s">
        <v>75</v>
      </c>
      <c r="AU151" s="121" t="s">
        <v>81</v>
      </c>
      <c r="AY151" s="114" t="s">
        <v>118</v>
      </c>
      <c r="BK151" s="122">
        <f>SUM(BK152:BK153)</f>
        <v>0</v>
      </c>
    </row>
    <row r="152" spans="2:65" s="1" customFormat="1" ht="33" customHeight="1">
      <c r="B152" s="29"/>
      <c r="C152" s="125" t="s">
        <v>182</v>
      </c>
      <c r="D152" s="125" t="s">
        <v>120</v>
      </c>
      <c r="E152" s="126" t="s">
        <v>183</v>
      </c>
      <c r="F152" s="127" t="s">
        <v>184</v>
      </c>
      <c r="G152" s="128" t="s">
        <v>123</v>
      </c>
      <c r="H152" s="129">
        <v>36.280999999999999</v>
      </c>
      <c r="I152" s="130"/>
      <c r="J152" s="131">
        <f>ROUND(I152*H152,2)</f>
        <v>0</v>
      </c>
      <c r="K152" s="132"/>
      <c r="L152" s="29"/>
      <c r="M152" s="133" t="s">
        <v>1</v>
      </c>
      <c r="N152" s="134" t="s">
        <v>41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124</v>
      </c>
      <c r="AT152" s="137" t="s">
        <v>120</v>
      </c>
      <c r="AU152" s="137" t="s">
        <v>83</v>
      </c>
      <c r="AY152" s="14" t="s">
        <v>118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4" t="s">
        <v>81</v>
      </c>
      <c r="BK152" s="138">
        <f>ROUND(I152*H152,2)</f>
        <v>0</v>
      </c>
      <c r="BL152" s="14" t="s">
        <v>124</v>
      </c>
      <c r="BM152" s="137" t="s">
        <v>185</v>
      </c>
    </row>
    <row r="153" spans="2:65" s="12" customFormat="1">
      <c r="B153" s="139"/>
      <c r="D153" s="140" t="s">
        <v>126</v>
      </c>
      <c r="E153" s="141" t="s">
        <v>1</v>
      </c>
      <c r="F153" s="142" t="s">
        <v>186</v>
      </c>
      <c r="H153" s="143">
        <v>36.280999999999999</v>
      </c>
      <c r="I153" s="144"/>
      <c r="L153" s="139"/>
      <c r="M153" s="145"/>
      <c r="T153" s="146"/>
      <c r="AT153" s="141" t="s">
        <v>126</v>
      </c>
      <c r="AU153" s="141" t="s">
        <v>83</v>
      </c>
      <c r="AV153" s="12" t="s">
        <v>83</v>
      </c>
      <c r="AW153" s="12" t="s">
        <v>32</v>
      </c>
      <c r="AX153" s="12" t="s">
        <v>81</v>
      </c>
      <c r="AY153" s="141" t="s">
        <v>118</v>
      </c>
    </row>
    <row r="154" spans="2:65" s="11" customFormat="1" ht="22.8" customHeight="1">
      <c r="B154" s="113"/>
      <c r="D154" s="114" t="s">
        <v>75</v>
      </c>
      <c r="E154" s="123" t="s">
        <v>143</v>
      </c>
      <c r="F154" s="123" t="s">
        <v>187</v>
      </c>
      <c r="I154" s="116"/>
      <c r="J154" s="124">
        <f>BK154</f>
        <v>0</v>
      </c>
      <c r="L154" s="113"/>
      <c r="M154" s="118"/>
      <c r="P154" s="119">
        <f>SUM(P155:P160)</f>
        <v>0</v>
      </c>
      <c r="R154" s="119">
        <f>SUM(R155:R160)</f>
        <v>7.40702982</v>
      </c>
      <c r="T154" s="120">
        <f>SUM(T155:T160)</f>
        <v>0</v>
      </c>
      <c r="AR154" s="114" t="s">
        <v>81</v>
      </c>
      <c r="AT154" s="121" t="s">
        <v>75</v>
      </c>
      <c r="AU154" s="121" t="s">
        <v>81</v>
      </c>
      <c r="AY154" s="114" t="s">
        <v>118</v>
      </c>
      <c r="BK154" s="122">
        <f>SUM(BK155:BK160)</f>
        <v>0</v>
      </c>
    </row>
    <row r="155" spans="2:65" s="1" customFormat="1" ht="21.75" customHeight="1">
      <c r="B155" s="29"/>
      <c r="C155" s="125" t="s">
        <v>188</v>
      </c>
      <c r="D155" s="125" t="s">
        <v>120</v>
      </c>
      <c r="E155" s="126" t="s">
        <v>189</v>
      </c>
      <c r="F155" s="127" t="s">
        <v>190</v>
      </c>
      <c r="G155" s="128" t="s">
        <v>123</v>
      </c>
      <c r="H155" s="129">
        <v>36.280999999999999</v>
      </c>
      <c r="I155" s="130"/>
      <c r="J155" s="131">
        <f>ROUND(I155*H155,2)</f>
        <v>0</v>
      </c>
      <c r="K155" s="132"/>
      <c r="L155" s="29"/>
      <c r="M155" s="133" t="s">
        <v>1</v>
      </c>
      <c r="N155" s="134" t="s">
        <v>41</v>
      </c>
      <c r="P155" s="135">
        <f>O155*H155</f>
        <v>0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124</v>
      </c>
      <c r="AT155" s="137" t="s">
        <v>120</v>
      </c>
      <c r="AU155" s="137" t="s">
        <v>83</v>
      </c>
      <c r="AY155" s="14" t="s">
        <v>118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4" t="s">
        <v>81</v>
      </c>
      <c r="BK155" s="138">
        <f>ROUND(I155*H155,2)</f>
        <v>0</v>
      </c>
      <c r="BL155" s="14" t="s">
        <v>124</v>
      </c>
      <c r="BM155" s="137" t="s">
        <v>191</v>
      </c>
    </row>
    <row r="156" spans="2:65" s="12" customFormat="1">
      <c r="B156" s="139"/>
      <c r="D156" s="140" t="s">
        <v>126</v>
      </c>
      <c r="E156" s="141" t="s">
        <v>1</v>
      </c>
      <c r="F156" s="142" t="s">
        <v>192</v>
      </c>
      <c r="H156" s="143">
        <v>36.280999999999999</v>
      </c>
      <c r="I156" s="144"/>
      <c r="L156" s="139"/>
      <c r="M156" s="145"/>
      <c r="T156" s="146"/>
      <c r="AT156" s="141" t="s">
        <v>126</v>
      </c>
      <c r="AU156" s="141" t="s">
        <v>83</v>
      </c>
      <c r="AV156" s="12" t="s">
        <v>83</v>
      </c>
      <c r="AW156" s="12" t="s">
        <v>32</v>
      </c>
      <c r="AX156" s="12" t="s">
        <v>81</v>
      </c>
      <c r="AY156" s="141" t="s">
        <v>118</v>
      </c>
    </row>
    <row r="157" spans="2:65" s="1" customFormat="1" ht="24.15" customHeight="1">
      <c r="B157" s="29"/>
      <c r="C157" s="125" t="s">
        <v>193</v>
      </c>
      <c r="D157" s="125" t="s">
        <v>120</v>
      </c>
      <c r="E157" s="126" t="s">
        <v>194</v>
      </c>
      <c r="F157" s="127" t="s">
        <v>195</v>
      </c>
      <c r="G157" s="128" t="s">
        <v>123</v>
      </c>
      <c r="H157" s="129">
        <v>36.280999999999999</v>
      </c>
      <c r="I157" s="130"/>
      <c r="J157" s="131">
        <f>ROUND(I157*H157,2)</f>
        <v>0</v>
      </c>
      <c r="K157" s="132"/>
      <c r="L157" s="29"/>
      <c r="M157" s="133" t="s">
        <v>1</v>
      </c>
      <c r="N157" s="134" t="s">
        <v>41</v>
      </c>
      <c r="P157" s="135">
        <f>O157*H157</f>
        <v>0</v>
      </c>
      <c r="Q157" s="135">
        <v>8.9219999999999994E-2</v>
      </c>
      <c r="R157" s="135">
        <f>Q157*H157</f>
        <v>3.2369908199999995</v>
      </c>
      <c r="S157" s="135">
        <v>0</v>
      </c>
      <c r="T157" s="136">
        <f>S157*H157</f>
        <v>0</v>
      </c>
      <c r="AR157" s="137" t="s">
        <v>124</v>
      </c>
      <c r="AT157" s="137" t="s">
        <v>120</v>
      </c>
      <c r="AU157" s="137" t="s">
        <v>83</v>
      </c>
      <c r="AY157" s="14" t="s">
        <v>118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4" t="s">
        <v>81</v>
      </c>
      <c r="BK157" s="138">
        <f>ROUND(I157*H157,2)</f>
        <v>0</v>
      </c>
      <c r="BL157" s="14" t="s">
        <v>124</v>
      </c>
      <c r="BM157" s="137" t="s">
        <v>196</v>
      </c>
    </row>
    <row r="158" spans="2:65" s="12" customFormat="1">
      <c r="B158" s="139"/>
      <c r="D158" s="140" t="s">
        <v>126</v>
      </c>
      <c r="E158" s="141" t="s">
        <v>1</v>
      </c>
      <c r="F158" s="142" t="s">
        <v>192</v>
      </c>
      <c r="H158" s="143">
        <v>36.280999999999999</v>
      </c>
      <c r="I158" s="144"/>
      <c r="L158" s="139"/>
      <c r="M158" s="145"/>
      <c r="T158" s="146"/>
      <c r="AT158" s="141" t="s">
        <v>126</v>
      </c>
      <c r="AU158" s="141" t="s">
        <v>83</v>
      </c>
      <c r="AV158" s="12" t="s">
        <v>83</v>
      </c>
      <c r="AW158" s="12" t="s">
        <v>32</v>
      </c>
      <c r="AX158" s="12" t="s">
        <v>81</v>
      </c>
      <c r="AY158" s="141" t="s">
        <v>118</v>
      </c>
    </row>
    <row r="159" spans="2:65" s="1" customFormat="1" ht="24.15" customHeight="1">
      <c r="B159" s="29"/>
      <c r="C159" s="147" t="s">
        <v>197</v>
      </c>
      <c r="D159" s="147" t="s">
        <v>172</v>
      </c>
      <c r="E159" s="148" t="s">
        <v>198</v>
      </c>
      <c r="F159" s="149" t="s">
        <v>199</v>
      </c>
      <c r="G159" s="150" t="s">
        <v>123</v>
      </c>
      <c r="H159" s="151">
        <v>36.902999999999999</v>
      </c>
      <c r="I159" s="152"/>
      <c r="J159" s="153">
        <f>ROUND(I159*H159,2)</f>
        <v>0</v>
      </c>
      <c r="K159" s="154"/>
      <c r="L159" s="155"/>
      <c r="M159" s="156" t="s">
        <v>1</v>
      </c>
      <c r="N159" s="157" t="s">
        <v>41</v>
      </c>
      <c r="P159" s="135">
        <f>O159*H159</f>
        <v>0</v>
      </c>
      <c r="Q159" s="135">
        <v>0.113</v>
      </c>
      <c r="R159" s="135">
        <f>Q159*H159</f>
        <v>4.1700390000000001</v>
      </c>
      <c r="S159" s="135">
        <v>0</v>
      </c>
      <c r="T159" s="136">
        <f>S159*H159</f>
        <v>0</v>
      </c>
      <c r="AR159" s="137" t="s">
        <v>157</v>
      </c>
      <c r="AT159" s="137" t="s">
        <v>172</v>
      </c>
      <c r="AU159" s="137" t="s">
        <v>83</v>
      </c>
      <c r="AY159" s="14" t="s">
        <v>118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4" t="s">
        <v>81</v>
      </c>
      <c r="BK159" s="138">
        <f>ROUND(I159*H159,2)</f>
        <v>0</v>
      </c>
      <c r="BL159" s="14" t="s">
        <v>124</v>
      </c>
      <c r="BM159" s="137" t="s">
        <v>200</v>
      </c>
    </row>
    <row r="160" spans="2:65" s="12" customFormat="1" ht="20.399999999999999">
      <c r="B160" s="139"/>
      <c r="D160" s="140" t="s">
        <v>126</v>
      </c>
      <c r="F160" s="142" t="s">
        <v>201</v>
      </c>
      <c r="H160" s="143">
        <v>36.902999999999999</v>
      </c>
      <c r="I160" s="144"/>
      <c r="L160" s="139"/>
      <c r="M160" s="145"/>
      <c r="T160" s="146"/>
      <c r="AT160" s="141" t="s">
        <v>126</v>
      </c>
      <c r="AU160" s="141" t="s">
        <v>83</v>
      </c>
      <c r="AV160" s="12" t="s">
        <v>83</v>
      </c>
      <c r="AW160" s="12" t="s">
        <v>4</v>
      </c>
      <c r="AX160" s="12" t="s">
        <v>81</v>
      </c>
      <c r="AY160" s="141" t="s">
        <v>118</v>
      </c>
    </row>
    <row r="161" spans="2:65" s="11" customFormat="1" ht="22.8" customHeight="1">
      <c r="B161" s="113"/>
      <c r="D161" s="114" t="s">
        <v>75</v>
      </c>
      <c r="E161" s="123" t="s">
        <v>157</v>
      </c>
      <c r="F161" s="123" t="s">
        <v>202</v>
      </c>
      <c r="I161" s="116"/>
      <c r="J161" s="124">
        <f>BK161</f>
        <v>0</v>
      </c>
      <c r="L161" s="113"/>
      <c r="M161" s="118"/>
      <c r="P161" s="119">
        <f>SUM(P162:P164)</f>
        <v>0</v>
      </c>
      <c r="R161" s="119">
        <f>SUM(R162:R164)</f>
        <v>0.26663999999999999</v>
      </c>
      <c r="T161" s="120">
        <f>SUM(T162:T164)</f>
        <v>0.1</v>
      </c>
      <c r="AR161" s="114" t="s">
        <v>81</v>
      </c>
      <c r="AT161" s="121" t="s">
        <v>75</v>
      </c>
      <c r="AU161" s="121" t="s">
        <v>81</v>
      </c>
      <c r="AY161" s="114" t="s">
        <v>118</v>
      </c>
      <c r="BK161" s="122">
        <f>SUM(BK162:BK164)</f>
        <v>0</v>
      </c>
    </row>
    <row r="162" spans="2:65" s="1" customFormat="1" ht="37.799999999999997" customHeight="1">
      <c r="B162" s="29"/>
      <c r="C162" s="125" t="s">
        <v>203</v>
      </c>
      <c r="D162" s="125" t="s">
        <v>120</v>
      </c>
      <c r="E162" s="126" t="s">
        <v>204</v>
      </c>
      <c r="F162" s="127" t="s">
        <v>205</v>
      </c>
      <c r="G162" s="128" t="s">
        <v>206</v>
      </c>
      <c r="H162" s="129">
        <v>1</v>
      </c>
      <c r="I162" s="130"/>
      <c r="J162" s="131">
        <f>ROUND(I162*H162,2)</f>
        <v>0</v>
      </c>
      <c r="K162" s="132"/>
      <c r="L162" s="29"/>
      <c r="M162" s="133" t="s">
        <v>1</v>
      </c>
      <c r="N162" s="134" t="s">
        <v>41</v>
      </c>
      <c r="P162" s="135">
        <f>O162*H162</f>
        <v>0</v>
      </c>
      <c r="Q162" s="135">
        <v>0.09</v>
      </c>
      <c r="R162" s="135">
        <f>Q162*H162</f>
        <v>0.09</v>
      </c>
      <c r="S162" s="135">
        <v>0</v>
      </c>
      <c r="T162" s="136">
        <f>S162*H162</f>
        <v>0</v>
      </c>
      <c r="AR162" s="137" t="s">
        <v>124</v>
      </c>
      <c r="AT162" s="137" t="s">
        <v>120</v>
      </c>
      <c r="AU162" s="137" t="s">
        <v>83</v>
      </c>
      <c r="AY162" s="14" t="s">
        <v>118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4" t="s">
        <v>81</v>
      </c>
      <c r="BK162" s="138">
        <f>ROUND(I162*H162,2)</f>
        <v>0</v>
      </c>
      <c r="BL162" s="14" t="s">
        <v>124</v>
      </c>
      <c r="BM162" s="137" t="s">
        <v>207</v>
      </c>
    </row>
    <row r="163" spans="2:65" s="1" customFormat="1" ht="24.15" customHeight="1">
      <c r="B163" s="29"/>
      <c r="C163" s="125" t="s">
        <v>208</v>
      </c>
      <c r="D163" s="125" t="s">
        <v>120</v>
      </c>
      <c r="E163" s="126" t="s">
        <v>209</v>
      </c>
      <c r="F163" s="127" t="s">
        <v>210</v>
      </c>
      <c r="G163" s="128" t="s">
        <v>206</v>
      </c>
      <c r="H163" s="129">
        <v>1</v>
      </c>
      <c r="I163" s="130"/>
      <c r="J163" s="131">
        <f>ROUND(I163*H163,2)</f>
        <v>0</v>
      </c>
      <c r="K163" s="132"/>
      <c r="L163" s="29"/>
      <c r="M163" s="133" t="s">
        <v>1</v>
      </c>
      <c r="N163" s="134" t="s">
        <v>41</v>
      </c>
      <c r="P163" s="135">
        <f>O163*H163</f>
        <v>0</v>
      </c>
      <c r="Q163" s="135">
        <v>0</v>
      </c>
      <c r="R163" s="135">
        <f>Q163*H163</f>
        <v>0</v>
      </c>
      <c r="S163" s="135">
        <v>0.1</v>
      </c>
      <c r="T163" s="136">
        <f>S163*H163</f>
        <v>0.1</v>
      </c>
      <c r="AR163" s="137" t="s">
        <v>124</v>
      </c>
      <c r="AT163" s="137" t="s">
        <v>120</v>
      </c>
      <c r="AU163" s="137" t="s">
        <v>83</v>
      </c>
      <c r="AY163" s="14" t="s">
        <v>118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4" t="s">
        <v>81</v>
      </c>
      <c r="BK163" s="138">
        <f>ROUND(I163*H163,2)</f>
        <v>0</v>
      </c>
      <c r="BL163" s="14" t="s">
        <v>124</v>
      </c>
      <c r="BM163" s="137" t="s">
        <v>211</v>
      </c>
    </row>
    <row r="164" spans="2:65" s="1" customFormat="1" ht="24.15" customHeight="1">
      <c r="B164" s="29"/>
      <c r="C164" s="125" t="s">
        <v>212</v>
      </c>
      <c r="D164" s="125" t="s">
        <v>120</v>
      </c>
      <c r="E164" s="126" t="s">
        <v>213</v>
      </c>
      <c r="F164" s="127" t="s">
        <v>214</v>
      </c>
      <c r="G164" s="128" t="s">
        <v>206</v>
      </c>
      <c r="H164" s="129">
        <v>1</v>
      </c>
      <c r="I164" s="130"/>
      <c r="J164" s="131">
        <f>ROUND(I164*H164,2)</f>
        <v>0</v>
      </c>
      <c r="K164" s="132"/>
      <c r="L164" s="29"/>
      <c r="M164" s="133" t="s">
        <v>1</v>
      </c>
      <c r="N164" s="134" t="s">
        <v>41</v>
      </c>
      <c r="P164" s="135">
        <f>O164*H164</f>
        <v>0</v>
      </c>
      <c r="Q164" s="135">
        <v>0.17663999999999999</v>
      </c>
      <c r="R164" s="135">
        <f>Q164*H164</f>
        <v>0.17663999999999999</v>
      </c>
      <c r="S164" s="135">
        <v>0</v>
      </c>
      <c r="T164" s="136">
        <f>S164*H164</f>
        <v>0</v>
      </c>
      <c r="AR164" s="137" t="s">
        <v>124</v>
      </c>
      <c r="AT164" s="137" t="s">
        <v>120</v>
      </c>
      <c r="AU164" s="137" t="s">
        <v>83</v>
      </c>
      <c r="AY164" s="14" t="s">
        <v>118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4" t="s">
        <v>81</v>
      </c>
      <c r="BK164" s="138">
        <f>ROUND(I164*H164,2)</f>
        <v>0</v>
      </c>
      <c r="BL164" s="14" t="s">
        <v>124</v>
      </c>
      <c r="BM164" s="137" t="s">
        <v>215</v>
      </c>
    </row>
    <row r="165" spans="2:65" s="11" customFormat="1" ht="22.8" customHeight="1">
      <c r="B165" s="113"/>
      <c r="D165" s="114" t="s">
        <v>75</v>
      </c>
      <c r="E165" s="123" t="s">
        <v>161</v>
      </c>
      <c r="F165" s="123" t="s">
        <v>216</v>
      </c>
      <c r="I165" s="116"/>
      <c r="J165" s="124">
        <f>BK165</f>
        <v>0</v>
      </c>
      <c r="L165" s="113"/>
      <c r="M165" s="118"/>
      <c r="P165" s="119">
        <f>SUM(P166:P171)</f>
        <v>0</v>
      </c>
      <c r="R165" s="119">
        <f>SUM(R166:R171)</f>
        <v>3.8335626799999996</v>
      </c>
      <c r="T165" s="120">
        <f>SUM(T166:T171)</f>
        <v>1.3580000000000001</v>
      </c>
      <c r="AR165" s="114" t="s">
        <v>81</v>
      </c>
      <c r="AT165" s="121" t="s">
        <v>75</v>
      </c>
      <c r="AU165" s="121" t="s">
        <v>81</v>
      </c>
      <c r="AY165" s="114" t="s">
        <v>118</v>
      </c>
      <c r="BK165" s="122">
        <f>SUM(BK166:BK171)</f>
        <v>0</v>
      </c>
    </row>
    <row r="166" spans="2:65" s="1" customFormat="1" ht="33" customHeight="1">
      <c r="B166" s="29"/>
      <c r="C166" s="125" t="s">
        <v>217</v>
      </c>
      <c r="D166" s="125" t="s">
        <v>120</v>
      </c>
      <c r="E166" s="126" t="s">
        <v>218</v>
      </c>
      <c r="F166" s="127" t="s">
        <v>219</v>
      </c>
      <c r="G166" s="128" t="s">
        <v>135</v>
      </c>
      <c r="H166" s="129">
        <v>19.22</v>
      </c>
      <c r="I166" s="130"/>
      <c r="J166" s="131">
        <f>ROUND(I166*H166,2)</f>
        <v>0</v>
      </c>
      <c r="K166" s="132"/>
      <c r="L166" s="29"/>
      <c r="M166" s="133" t="s">
        <v>1</v>
      </c>
      <c r="N166" s="134" t="s">
        <v>41</v>
      </c>
      <c r="P166" s="135">
        <f>O166*H166</f>
        <v>0</v>
      </c>
      <c r="Q166" s="135">
        <v>0.14041999999999999</v>
      </c>
      <c r="R166" s="135">
        <f>Q166*H166</f>
        <v>2.6988723999999995</v>
      </c>
      <c r="S166" s="135">
        <v>0</v>
      </c>
      <c r="T166" s="136">
        <f>S166*H166</f>
        <v>0</v>
      </c>
      <c r="AR166" s="137" t="s">
        <v>124</v>
      </c>
      <c r="AT166" s="137" t="s">
        <v>120</v>
      </c>
      <c r="AU166" s="137" t="s">
        <v>83</v>
      </c>
      <c r="AY166" s="14" t="s">
        <v>118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4" t="s">
        <v>81</v>
      </c>
      <c r="BK166" s="138">
        <f>ROUND(I166*H166,2)</f>
        <v>0</v>
      </c>
      <c r="BL166" s="14" t="s">
        <v>124</v>
      </c>
      <c r="BM166" s="137" t="s">
        <v>220</v>
      </c>
    </row>
    <row r="167" spans="2:65" s="12" customFormat="1">
      <c r="B167" s="139"/>
      <c r="D167" s="140" t="s">
        <v>126</v>
      </c>
      <c r="E167" s="141" t="s">
        <v>1</v>
      </c>
      <c r="F167" s="142" t="s">
        <v>221</v>
      </c>
      <c r="H167" s="143">
        <v>19.22</v>
      </c>
      <c r="I167" s="144"/>
      <c r="L167" s="139"/>
      <c r="M167" s="145"/>
      <c r="T167" s="146"/>
      <c r="AT167" s="141" t="s">
        <v>126</v>
      </c>
      <c r="AU167" s="141" t="s">
        <v>83</v>
      </c>
      <c r="AV167" s="12" t="s">
        <v>83</v>
      </c>
      <c r="AW167" s="12" t="s">
        <v>32</v>
      </c>
      <c r="AX167" s="12" t="s">
        <v>81</v>
      </c>
      <c r="AY167" s="141" t="s">
        <v>118</v>
      </c>
    </row>
    <row r="168" spans="2:65" s="1" customFormat="1" ht="24.15" customHeight="1">
      <c r="B168" s="29"/>
      <c r="C168" s="147" t="s">
        <v>7</v>
      </c>
      <c r="D168" s="147" t="s">
        <v>172</v>
      </c>
      <c r="E168" s="148" t="s">
        <v>222</v>
      </c>
      <c r="F168" s="149" t="s">
        <v>223</v>
      </c>
      <c r="G168" s="150" t="s">
        <v>206</v>
      </c>
      <c r="H168" s="151">
        <v>20.219000000000001</v>
      </c>
      <c r="I168" s="152"/>
      <c r="J168" s="153">
        <f>ROUND(I168*H168,2)</f>
        <v>0</v>
      </c>
      <c r="K168" s="154"/>
      <c r="L168" s="155"/>
      <c r="M168" s="156" t="s">
        <v>1</v>
      </c>
      <c r="N168" s="157" t="s">
        <v>41</v>
      </c>
      <c r="P168" s="135">
        <f>O168*H168</f>
        <v>0</v>
      </c>
      <c r="Q168" s="135">
        <v>5.6120000000000003E-2</v>
      </c>
      <c r="R168" s="135">
        <f>Q168*H168</f>
        <v>1.1346902800000001</v>
      </c>
      <c r="S168" s="135">
        <v>0</v>
      </c>
      <c r="T168" s="136">
        <f>S168*H168</f>
        <v>0</v>
      </c>
      <c r="AR168" s="137" t="s">
        <v>157</v>
      </c>
      <c r="AT168" s="137" t="s">
        <v>172</v>
      </c>
      <c r="AU168" s="137" t="s">
        <v>83</v>
      </c>
      <c r="AY168" s="14" t="s">
        <v>118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4" t="s">
        <v>81</v>
      </c>
      <c r="BK168" s="138">
        <f>ROUND(I168*H168,2)</f>
        <v>0</v>
      </c>
      <c r="BL168" s="14" t="s">
        <v>124</v>
      </c>
      <c r="BM168" s="137" t="s">
        <v>224</v>
      </c>
    </row>
    <row r="169" spans="2:65" s="12" customFormat="1" ht="20.399999999999999">
      <c r="B169" s="139"/>
      <c r="D169" s="140" t="s">
        <v>126</v>
      </c>
      <c r="F169" s="142" t="s">
        <v>225</v>
      </c>
      <c r="H169" s="143">
        <v>20.219000000000001</v>
      </c>
      <c r="I169" s="144"/>
      <c r="L169" s="139"/>
      <c r="M169" s="145"/>
      <c r="T169" s="146"/>
      <c r="AT169" s="141" t="s">
        <v>126</v>
      </c>
      <c r="AU169" s="141" t="s">
        <v>83</v>
      </c>
      <c r="AV169" s="12" t="s">
        <v>83</v>
      </c>
      <c r="AW169" s="12" t="s">
        <v>4</v>
      </c>
      <c r="AX169" s="12" t="s">
        <v>81</v>
      </c>
      <c r="AY169" s="141" t="s">
        <v>118</v>
      </c>
    </row>
    <row r="170" spans="2:65" s="1" customFormat="1" ht="24.15" customHeight="1">
      <c r="B170" s="29"/>
      <c r="C170" s="125" t="s">
        <v>226</v>
      </c>
      <c r="D170" s="125" t="s">
        <v>120</v>
      </c>
      <c r="E170" s="126" t="s">
        <v>227</v>
      </c>
      <c r="F170" s="127" t="s">
        <v>228</v>
      </c>
      <c r="G170" s="128" t="s">
        <v>140</v>
      </c>
      <c r="H170" s="129">
        <v>0.67900000000000005</v>
      </c>
      <c r="I170" s="130"/>
      <c r="J170" s="131">
        <f>ROUND(I170*H170,2)</f>
        <v>0</v>
      </c>
      <c r="K170" s="132"/>
      <c r="L170" s="29"/>
      <c r="M170" s="133" t="s">
        <v>1</v>
      </c>
      <c r="N170" s="134" t="s">
        <v>41</v>
      </c>
      <c r="P170" s="135">
        <f>O170*H170</f>
        <v>0</v>
      </c>
      <c r="Q170" s="135">
        <v>0</v>
      </c>
      <c r="R170" s="135">
        <f>Q170*H170</f>
        <v>0</v>
      </c>
      <c r="S170" s="135">
        <v>2</v>
      </c>
      <c r="T170" s="136">
        <f>S170*H170</f>
        <v>1.3580000000000001</v>
      </c>
      <c r="AR170" s="137" t="s">
        <v>124</v>
      </c>
      <c r="AT170" s="137" t="s">
        <v>120</v>
      </c>
      <c r="AU170" s="137" t="s">
        <v>83</v>
      </c>
      <c r="AY170" s="14" t="s">
        <v>118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4" t="s">
        <v>81</v>
      </c>
      <c r="BK170" s="138">
        <f>ROUND(I170*H170,2)</f>
        <v>0</v>
      </c>
      <c r="BL170" s="14" t="s">
        <v>124</v>
      </c>
      <c r="BM170" s="137" t="s">
        <v>229</v>
      </c>
    </row>
    <row r="171" spans="2:65" s="12" customFormat="1">
      <c r="B171" s="139"/>
      <c r="D171" s="140" t="s">
        <v>126</v>
      </c>
      <c r="E171" s="141" t="s">
        <v>1</v>
      </c>
      <c r="F171" s="142" t="s">
        <v>230</v>
      </c>
      <c r="H171" s="143">
        <v>0.67900000000000005</v>
      </c>
      <c r="I171" s="144"/>
      <c r="L171" s="139"/>
      <c r="M171" s="145"/>
      <c r="T171" s="146"/>
      <c r="AT171" s="141" t="s">
        <v>126</v>
      </c>
      <c r="AU171" s="141" t="s">
        <v>83</v>
      </c>
      <c r="AV171" s="12" t="s">
        <v>83</v>
      </c>
      <c r="AW171" s="12" t="s">
        <v>32</v>
      </c>
      <c r="AX171" s="12" t="s">
        <v>81</v>
      </c>
      <c r="AY171" s="141" t="s">
        <v>118</v>
      </c>
    </row>
    <row r="172" spans="2:65" s="11" customFormat="1" ht="22.8" customHeight="1">
      <c r="B172" s="113"/>
      <c r="D172" s="114" t="s">
        <v>75</v>
      </c>
      <c r="E172" s="123" t="s">
        <v>231</v>
      </c>
      <c r="F172" s="123" t="s">
        <v>232</v>
      </c>
      <c r="I172" s="116"/>
      <c r="J172" s="124">
        <f>BK172</f>
        <v>0</v>
      </c>
      <c r="L172" s="113"/>
      <c r="M172" s="118"/>
      <c r="P172" s="119">
        <f>SUM(P173:P178)</f>
        <v>0</v>
      </c>
      <c r="R172" s="119">
        <f>SUM(R173:R178)</f>
        <v>0</v>
      </c>
      <c r="T172" s="120">
        <f>SUM(T173:T178)</f>
        <v>0</v>
      </c>
      <c r="AR172" s="114" t="s">
        <v>81</v>
      </c>
      <c r="AT172" s="121" t="s">
        <v>75</v>
      </c>
      <c r="AU172" s="121" t="s">
        <v>81</v>
      </c>
      <c r="AY172" s="114" t="s">
        <v>118</v>
      </c>
      <c r="BK172" s="122">
        <f>SUM(BK173:BK178)</f>
        <v>0</v>
      </c>
    </row>
    <row r="173" spans="2:65" s="1" customFormat="1" ht="16.5" customHeight="1">
      <c r="B173" s="29"/>
      <c r="C173" s="125" t="s">
        <v>233</v>
      </c>
      <c r="D173" s="125" t="s">
        <v>120</v>
      </c>
      <c r="E173" s="126" t="s">
        <v>234</v>
      </c>
      <c r="F173" s="127" t="s">
        <v>235</v>
      </c>
      <c r="G173" s="128" t="s">
        <v>236</v>
      </c>
      <c r="H173" s="129">
        <v>23.379000000000001</v>
      </c>
      <c r="I173" s="130"/>
      <c r="J173" s="131">
        <f>ROUND(I173*H173,2)</f>
        <v>0</v>
      </c>
      <c r="K173" s="132"/>
      <c r="L173" s="29"/>
      <c r="M173" s="133" t="s">
        <v>1</v>
      </c>
      <c r="N173" s="134" t="s">
        <v>41</v>
      </c>
      <c r="P173" s="135">
        <f>O173*H173</f>
        <v>0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124</v>
      </c>
      <c r="AT173" s="137" t="s">
        <v>120</v>
      </c>
      <c r="AU173" s="137" t="s">
        <v>83</v>
      </c>
      <c r="AY173" s="14" t="s">
        <v>118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4" t="s">
        <v>81</v>
      </c>
      <c r="BK173" s="138">
        <f>ROUND(I173*H173,2)</f>
        <v>0</v>
      </c>
      <c r="BL173" s="14" t="s">
        <v>124</v>
      </c>
      <c r="BM173" s="137" t="s">
        <v>237</v>
      </c>
    </row>
    <row r="174" spans="2:65" s="1" customFormat="1" ht="24.15" customHeight="1">
      <c r="B174" s="29"/>
      <c r="C174" s="125" t="s">
        <v>238</v>
      </c>
      <c r="D174" s="125" t="s">
        <v>120</v>
      </c>
      <c r="E174" s="126" t="s">
        <v>239</v>
      </c>
      <c r="F174" s="127" t="s">
        <v>240</v>
      </c>
      <c r="G174" s="128" t="s">
        <v>236</v>
      </c>
      <c r="H174" s="129">
        <v>187.53</v>
      </c>
      <c r="I174" s="130"/>
      <c r="J174" s="131">
        <f>ROUND(I174*H174,2)</f>
        <v>0</v>
      </c>
      <c r="K174" s="132"/>
      <c r="L174" s="29"/>
      <c r="M174" s="133" t="s">
        <v>1</v>
      </c>
      <c r="N174" s="134" t="s">
        <v>41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124</v>
      </c>
      <c r="AT174" s="137" t="s">
        <v>120</v>
      </c>
      <c r="AU174" s="137" t="s">
        <v>83</v>
      </c>
      <c r="AY174" s="14" t="s">
        <v>118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4" t="s">
        <v>81</v>
      </c>
      <c r="BK174" s="138">
        <f>ROUND(I174*H174,2)</f>
        <v>0</v>
      </c>
      <c r="BL174" s="14" t="s">
        <v>124</v>
      </c>
      <c r="BM174" s="137" t="s">
        <v>241</v>
      </c>
    </row>
    <row r="175" spans="2:65" s="12" customFormat="1">
      <c r="B175" s="139"/>
      <c r="D175" s="140" t="s">
        <v>126</v>
      </c>
      <c r="E175" s="141" t="s">
        <v>1</v>
      </c>
      <c r="F175" s="142" t="s">
        <v>242</v>
      </c>
      <c r="H175" s="143">
        <v>187.53</v>
      </c>
      <c r="I175" s="144"/>
      <c r="L175" s="139"/>
      <c r="M175" s="145"/>
      <c r="T175" s="146"/>
      <c r="AT175" s="141" t="s">
        <v>126</v>
      </c>
      <c r="AU175" s="141" t="s">
        <v>83</v>
      </c>
      <c r="AV175" s="12" t="s">
        <v>83</v>
      </c>
      <c r="AW175" s="12" t="s">
        <v>32</v>
      </c>
      <c r="AX175" s="12" t="s">
        <v>81</v>
      </c>
      <c r="AY175" s="141" t="s">
        <v>118</v>
      </c>
    </row>
    <row r="176" spans="2:65" s="1" customFormat="1" ht="24.15" customHeight="1">
      <c r="B176" s="29"/>
      <c r="C176" s="125" t="s">
        <v>243</v>
      </c>
      <c r="D176" s="125" t="s">
        <v>120</v>
      </c>
      <c r="E176" s="126" t="s">
        <v>244</v>
      </c>
      <c r="F176" s="127" t="s">
        <v>245</v>
      </c>
      <c r="G176" s="128" t="s">
        <v>236</v>
      </c>
      <c r="H176" s="129">
        <v>23.379000000000001</v>
      </c>
      <c r="I176" s="130"/>
      <c r="J176" s="131">
        <f>ROUND(I176*H176,2)</f>
        <v>0</v>
      </c>
      <c r="K176" s="132"/>
      <c r="L176" s="29"/>
      <c r="M176" s="133" t="s">
        <v>1</v>
      </c>
      <c r="N176" s="134" t="s">
        <v>41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124</v>
      </c>
      <c r="AT176" s="137" t="s">
        <v>120</v>
      </c>
      <c r="AU176" s="137" t="s">
        <v>83</v>
      </c>
      <c r="AY176" s="14" t="s">
        <v>118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4" t="s">
        <v>81</v>
      </c>
      <c r="BK176" s="138">
        <f>ROUND(I176*H176,2)</f>
        <v>0</v>
      </c>
      <c r="BL176" s="14" t="s">
        <v>124</v>
      </c>
      <c r="BM176" s="137" t="s">
        <v>246</v>
      </c>
    </row>
    <row r="177" spans="2:65" s="1" customFormat="1" ht="33" customHeight="1">
      <c r="B177" s="29"/>
      <c r="C177" s="125" t="s">
        <v>247</v>
      </c>
      <c r="D177" s="125" t="s">
        <v>120</v>
      </c>
      <c r="E177" s="126" t="s">
        <v>248</v>
      </c>
      <c r="F177" s="127" t="s">
        <v>249</v>
      </c>
      <c r="G177" s="128" t="s">
        <v>236</v>
      </c>
      <c r="H177" s="129">
        <v>13.395</v>
      </c>
      <c r="I177" s="130"/>
      <c r="J177" s="131">
        <f>ROUND(I177*H177,2)</f>
        <v>0</v>
      </c>
      <c r="K177" s="132"/>
      <c r="L177" s="29"/>
      <c r="M177" s="133" t="s">
        <v>1</v>
      </c>
      <c r="N177" s="134" t="s">
        <v>41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124</v>
      </c>
      <c r="AT177" s="137" t="s">
        <v>120</v>
      </c>
      <c r="AU177" s="137" t="s">
        <v>83</v>
      </c>
      <c r="AY177" s="14" t="s">
        <v>118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4" t="s">
        <v>81</v>
      </c>
      <c r="BK177" s="138">
        <f>ROUND(I177*H177,2)</f>
        <v>0</v>
      </c>
      <c r="BL177" s="14" t="s">
        <v>124</v>
      </c>
      <c r="BM177" s="137" t="s">
        <v>250</v>
      </c>
    </row>
    <row r="178" spans="2:65" s="12" customFormat="1">
      <c r="B178" s="139"/>
      <c r="D178" s="140" t="s">
        <v>126</v>
      </c>
      <c r="E178" s="141" t="s">
        <v>1</v>
      </c>
      <c r="F178" s="142" t="s">
        <v>251</v>
      </c>
      <c r="H178" s="143">
        <v>13.395</v>
      </c>
      <c r="I178" s="144"/>
      <c r="L178" s="139"/>
      <c r="M178" s="145"/>
      <c r="T178" s="146"/>
      <c r="AT178" s="141" t="s">
        <v>126</v>
      </c>
      <c r="AU178" s="141" t="s">
        <v>83</v>
      </c>
      <c r="AV178" s="12" t="s">
        <v>83</v>
      </c>
      <c r="AW178" s="12" t="s">
        <v>32</v>
      </c>
      <c r="AX178" s="12" t="s">
        <v>81</v>
      </c>
      <c r="AY178" s="141" t="s">
        <v>118</v>
      </c>
    </row>
    <row r="179" spans="2:65" s="11" customFormat="1" ht="22.8" customHeight="1">
      <c r="B179" s="113"/>
      <c r="D179" s="114" t="s">
        <v>75</v>
      </c>
      <c r="E179" s="123" t="s">
        <v>252</v>
      </c>
      <c r="F179" s="123" t="s">
        <v>253</v>
      </c>
      <c r="I179" s="116"/>
      <c r="J179" s="124">
        <f>BK179</f>
        <v>0</v>
      </c>
      <c r="L179" s="113"/>
      <c r="M179" s="118"/>
      <c r="P179" s="119">
        <f>P180</f>
        <v>0</v>
      </c>
      <c r="R179" s="119">
        <f>R180</f>
        <v>0</v>
      </c>
      <c r="T179" s="120">
        <f>T180</f>
        <v>0</v>
      </c>
      <c r="AR179" s="114" t="s">
        <v>81</v>
      </c>
      <c r="AT179" s="121" t="s">
        <v>75</v>
      </c>
      <c r="AU179" s="121" t="s">
        <v>81</v>
      </c>
      <c r="AY179" s="114" t="s">
        <v>118</v>
      </c>
      <c r="BK179" s="122">
        <f>BK180</f>
        <v>0</v>
      </c>
    </row>
    <row r="180" spans="2:65" s="1" customFormat="1" ht="24.15" customHeight="1">
      <c r="B180" s="29"/>
      <c r="C180" s="125" t="s">
        <v>254</v>
      </c>
      <c r="D180" s="125" t="s">
        <v>120</v>
      </c>
      <c r="E180" s="126" t="s">
        <v>255</v>
      </c>
      <c r="F180" s="127" t="s">
        <v>256</v>
      </c>
      <c r="G180" s="128" t="s">
        <v>236</v>
      </c>
      <c r="H180" s="129">
        <v>11.512</v>
      </c>
      <c r="I180" s="130"/>
      <c r="J180" s="131">
        <f>ROUND(I180*H180,2)</f>
        <v>0</v>
      </c>
      <c r="K180" s="132"/>
      <c r="L180" s="29"/>
      <c r="M180" s="133" t="s">
        <v>1</v>
      </c>
      <c r="N180" s="134" t="s">
        <v>41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124</v>
      </c>
      <c r="AT180" s="137" t="s">
        <v>120</v>
      </c>
      <c r="AU180" s="137" t="s">
        <v>83</v>
      </c>
      <c r="AY180" s="14" t="s">
        <v>118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4" t="s">
        <v>81</v>
      </c>
      <c r="BK180" s="138">
        <f>ROUND(I180*H180,2)</f>
        <v>0</v>
      </c>
      <c r="BL180" s="14" t="s">
        <v>124</v>
      </c>
      <c r="BM180" s="137" t="s">
        <v>257</v>
      </c>
    </row>
    <row r="181" spans="2:65" s="11" customFormat="1" ht="25.95" customHeight="1">
      <c r="B181" s="113"/>
      <c r="D181" s="114" t="s">
        <v>75</v>
      </c>
      <c r="E181" s="115" t="s">
        <v>258</v>
      </c>
      <c r="F181" s="115" t="s">
        <v>259</v>
      </c>
      <c r="I181" s="116"/>
      <c r="J181" s="117">
        <f>BK181</f>
        <v>0</v>
      </c>
      <c r="L181" s="113"/>
      <c r="M181" s="118"/>
      <c r="P181" s="119">
        <f>P182</f>
        <v>0</v>
      </c>
      <c r="R181" s="119">
        <f>R182</f>
        <v>2.1243999999999999E-2</v>
      </c>
      <c r="T181" s="120">
        <f>T182</f>
        <v>0.30359999999999998</v>
      </c>
      <c r="AR181" s="114" t="s">
        <v>83</v>
      </c>
      <c r="AT181" s="121" t="s">
        <v>75</v>
      </c>
      <c r="AU181" s="121" t="s">
        <v>76</v>
      </c>
      <c r="AY181" s="114" t="s">
        <v>118</v>
      </c>
      <c r="BK181" s="122">
        <f>BK182</f>
        <v>0</v>
      </c>
    </row>
    <row r="182" spans="2:65" s="11" customFormat="1" ht="22.8" customHeight="1">
      <c r="B182" s="113"/>
      <c r="D182" s="114" t="s">
        <v>75</v>
      </c>
      <c r="E182" s="123" t="s">
        <v>260</v>
      </c>
      <c r="F182" s="123" t="s">
        <v>261</v>
      </c>
      <c r="I182" s="116"/>
      <c r="J182" s="124">
        <f>BK182</f>
        <v>0</v>
      </c>
      <c r="L182" s="113"/>
      <c r="M182" s="118"/>
      <c r="P182" s="119">
        <f>SUM(P183:P196)</f>
        <v>0</v>
      </c>
      <c r="R182" s="119">
        <f>SUM(R183:R196)</f>
        <v>2.1243999999999999E-2</v>
      </c>
      <c r="T182" s="120">
        <f>SUM(T183:T196)</f>
        <v>0.30359999999999998</v>
      </c>
      <c r="AR182" s="114" t="s">
        <v>83</v>
      </c>
      <c r="AT182" s="121" t="s">
        <v>75</v>
      </c>
      <c r="AU182" s="121" t="s">
        <v>81</v>
      </c>
      <c r="AY182" s="114" t="s">
        <v>118</v>
      </c>
      <c r="BK182" s="122">
        <f>SUM(BK183:BK196)</f>
        <v>0</v>
      </c>
    </row>
    <row r="183" spans="2:65" s="1" customFormat="1" ht="24.15" customHeight="1">
      <c r="B183" s="29"/>
      <c r="C183" s="125" t="s">
        <v>262</v>
      </c>
      <c r="D183" s="125" t="s">
        <v>120</v>
      </c>
      <c r="E183" s="126" t="s">
        <v>263</v>
      </c>
      <c r="F183" s="127" t="s">
        <v>264</v>
      </c>
      <c r="G183" s="128" t="s">
        <v>135</v>
      </c>
      <c r="H183" s="129">
        <v>6.6</v>
      </c>
      <c r="I183" s="130"/>
      <c r="J183" s="131">
        <f>ROUND(I183*H183,2)</f>
        <v>0</v>
      </c>
      <c r="K183" s="132"/>
      <c r="L183" s="29"/>
      <c r="M183" s="133" t="s">
        <v>1</v>
      </c>
      <c r="N183" s="134" t="s">
        <v>41</v>
      </c>
      <c r="P183" s="135">
        <f>O183*H183</f>
        <v>0</v>
      </c>
      <c r="Q183" s="135">
        <v>0</v>
      </c>
      <c r="R183" s="135">
        <f>Q183*H183</f>
        <v>0</v>
      </c>
      <c r="S183" s="135">
        <v>1.6E-2</v>
      </c>
      <c r="T183" s="136">
        <f>S183*H183</f>
        <v>0.1056</v>
      </c>
      <c r="AR183" s="137" t="s">
        <v>197</v>
      </c>
      <c r="AT183" s="137" t="s">
        <v>120</v>
      </c>
      <c r="AU183" s="137" t="s">
        <v>83</v>
      </c>
      <c r="AY183" s="14" t="s">
        <v>118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4" t="s">
        <v>81</v>
      </c>
      <c r="BK183" s="138">
        <f>ROUND(I183*H183,2)</f>
        <v>0</v>
      </c>
      <c r="BL183" s="14" t="s">
        <v>197</v>
      </c>
      <c r="BM183" s="137" t="s">
        <v>265</v>
      </c>
    </row>
    <row r="184" spans="2:65" s="12" customFormat="1">
      <c r="B184" s="139"/>
      <c r="D184" s="140" t="s">
        <v>126</v>
      </c>
      <c r="E184" s="141" t="s">
        <v>1</v>
      </c>
      <c r="F184" s="142" t="s">
        <v>266</v>
      </c>
      <c r="H184" s="143">
        <v>6.6</v>
      </c>
      <c r="I184" s="144"/>
      <c r="L184" s="139"/>
      <c r="M184" s="145"/>
      <c r="T184" s="146"/>
      <c r="AT184" s="141" t="s">
        <v>126</v>
      </c>
      <c r="AU184" s="141" t="s">
        <v>83</v>
      </c>
      <c r="AV184" s="12" t="s">
        <v>83</v>
      </c>
      <c r="AW184" s="12" t="s">
        <v>32</v>
      </c>
      <c r="AX184" s="12" t="s">
        <v>81</v>
      </c>
      <c r="AY184" s="141" t="s">
        <v>118</v>
      </c>
    </row>
    <row r="185" spans="2:65" s="1" customFormat="1" ht="24.15" customHeight="1">
      <c r="B185" s="29"/>
      <c r="C185" s="125" t="s">
        <v>267</v>
      </c>
      <c r="D185" s="125" t="s">
        <v>120</v>
      </c>
      <c r="E185" s="126" t="s">
        <v>268</v>
      </c>
      <c r="F185" s="127" t="s">
        <v>269</v>
      </c>
      <c r="G185" s="128" t="s">
        <v>123</v>
      </c>
      <c r="H185" s="129">
        <v>4.95</v>
      </c>
      <c r="I185" s="130"/>
      <c r="J185" s="131">
        <f>ROUND(I185*H185,2)</f>
        <v>0</v>
      </c>
      <c r="K185" s="132"/>
      <c r="L185" s="29"/>
      <c r="M185" s="133" t="s">
        <v>1</v>
      </c>
      <c r="N185" s="134" t="s">
        <v>41</v>
      </c>
      <c r="P185" s="135">
        <f>O185*H185</f>
        <v>0</v>
      </c>
      <c r="Q185" s="135">
        <v>0</v>
      </c>
      <c r="R185" s="135">
        <f>Q185*H185</f>
        <v>0</v>
      </c>
      <c r="S185" s="135">
        <v>0.04</v>
      </c>
      <c r="T185" s="136">
        <f>S185*H185</f>
        <v>0.19800000000000001</v>
      </c>
      <c r="AR185" s="137" t="s">
        <v>197</v>
      </c>
      <c r="AT185" s="137" t="s">
        <v>120</v>
      </c>
      <c r="AU185" s="137" t="s">
        <v>83</v>
      </c>
      <c r="AY185" s="14" t="s">
        <v>118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4" t="s">
        <v>81</v>
      </c>
      <c r="BK185" s="138">
        <f>ROUND(I185*H185,2)</f>
        <v>0</v>
      </c>
      <c r="BL185" s="14" t="s">
        <v>197</v>
      </c>
      <c r="BM185" s="137" t="s">
        <v>270</v>
      </c>
    </row>
    <row r="186" spans="2:65" s="12" customFormat="1">
      <c r="B186" s="139"/>
      <c r="D186" s="140" t="s">
        <v>126</v>
      </c>
      <c r="E186" s="141" t="s">
        <v>1</v>
      </c>
      <c r="F186" s="142" t="s">
        <v>271</v>
      </c>
      <c r="H186" s="143">
        <v>4.95</v>
      </c>
      <c r="I186" s="144"/>
      <c r="L186" s="139"/>
      <c r="M186" s="145"/>
      <c r="T186" s="146"/>
      <c r="AT186" s="141" t="s">
        <v>126</v>
      </c>
      <c r="AU186" s="141" t="s">
        <v>83</v>
      </c>
      <c r="AV186" s="12" t="s">
        <v>83</v>
      </c>
      <c r="AW186" s="12" t="s">
        <v>32</v>
      </c>
      <c r="AX186" s="12" t="s">
        <v>81</v>
      </c>
      <c r="AY186" s="141" t="s">
        <v>118</v>
      </c>
    </row>
    <row r="187" spans="2:65" s="1" customFormat="1" ht="24.15" customHeight="1">
      <c r="B187" s="29"/>
      <c r="C187" s="125" t="s">
        <v>272</v>
      </c>
      <c r="D187" s="125" t="s">
        <v>120</v>
      </c>
      <c r="E187" s="126" t="s">
        <v>273</v>
      </c>
      <c r="F187" s="127" t="s">
        <v>274</v>
      </c>
      <c r="G187" s="128" t="s">
        <v>135</v>
      </c>
      <c r="H187" s="129">
        <v>2.7</v>
      </c>
      <c r="I187" s="130"/>
      <c r="J187" s="131">
        <f>ROUND(I187*H187,2)</f>
        <v>0</v>
      </c>
      <c r="K187" s="132"/>
      <c r="L187" s="29"/>
      <c r="M187" s="133" t="s">
        <v>1</v>
      </c>
      <c r="N187" s="134" t="s">
        <v>41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197</v>
      </c>
      <c r="AT187" s="137" t="s">
        <v>120</v>
      </c>
      <c r="AU187" s="137" t="s">
        <v>83</v>
      </c>
      <c r="AY187" s="14" t="s">
        <v>118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4" t="s">
        <v>81</v>
      </c>
      <c r="BK187" s="138">
        <f>ROUND(I187*H187,2)</f>
        <v>0</v>
      </c>
      <c r="BL187" s="14" t="s">
        <v>197</v>
      </c>
      <c r="BM187" s="137" t="s">
        <v>275</v>
      </c>
    </row>
    <row r="188" spans="2:65" s="12" customFormat="1">
      <c r="B188" s="139"/>
      <c r="D188" s="140" t="s">
        <v>126</v>
      </c>
      <c r="E188" s="141" t="s">
        <v>1</v>
      </c>
      <c r="F188" s="142" t="s">
        <v>276</v>
      </c>
      <c r="H188" s="143">
        <v>2.7</v>
      </c>
      <c r="I188" s="144"/>
      <c r="L188" s="139"/>
      <c r="M188" s="145"/>
      <c r="T188" s="146"/>
      <c r="AT188" s="141" t="s">
        <v>126</v>
      </c>
      <c r="AU188" s="141" t="s">
        <v>83</v>
      </c>
      <c r="AV188" s="12" t="s">
        <v>83</v>
      </c>
      <c r="AW188" s="12" t="s">
        <v>32</v>
      </c>
      <c r="AX188" s="12" t="s">
        <v>81</v>
      </c>
      <c r="AY188" s="141" t="s">
        <v>118</v>
      </c>
    </row>
    <row r="189" spans="2:65" s="1" customFormat="1" ht="21.75" customHeight="1">
      <c r="B189" s="29"/>
      <c r="C189" s="147" t="s">
        <v>277</v>
      </c>
      <c r="D189" s="147" t="s">
        <v>172</v>
      </c>
      <c r="E189" s="148" t="s">
        <v>278</v>
      </c>
      <c r="F189" s="149" t="s">
        <v>279</v>
      </c>
      <c r="G189" s="150" t="s">
        <v>135</v>
      </c>
      <c r="H189" s="151">
        <v>2.97</v>
      </c>
      <c r="I189" s="152"/>
      <c r="J189" s="153">
        <f>ROUND(I189*H189,2)</f>
        <v>0</v>
      </c>
      <c r="K189" s="154"/>
      <c r="L189" s="155"/>
      <c r="M189" s="156" t="s">
        <v>1</v>
      </c>
      <c r="N189" s="157" t="s">
        <v>41</v>
      </c>
      <c r="P189" s="135">
        <f>O189*H189</f>
        <v>0</v>
      </c>
      <c r="Q189" s="135">
        <v>2.0000000000000001E-4</v>
      </c>
      <c r="R189" s="135">
        <f>Q189*H189</f>
        <v>5.9400000000000002E-4</v>
      </c>
      <c r="S189" s="135">
        <v>0</v>
      </c>
      <c r="T189" s="136">
        <f>S189*H189</f>
        <v>0</v>
      </c>
      <c r="AR189" s="137" t="s">
        <v>280</v>
      </c>
      <c r="AT189" s="137" t="s">
        <v>172</v>
      </c>
      <c r="AU189" s="137" t="s">
        <v>83</v>
      </c>
      <c r="AY189" s="14" t="s">
        <v>118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4" t="s">
        <v>81</v>
      </c>
      <c r="BK189" s="138">
        <f>ROUND(I189*H189,2)</f>
        <v>0</v>
      </c>
      <c r="BL189" s="14" t="s">
        <v>197</v>
      </c>
      <c r="BM189" s="137" t="s">
        <v>281</v>
      </c>
    </row>
    <row r="190" spans="2:65" s="12" customFormat="1">
      <c r="B190" s="139"/>
      <c r="D190" s="140" t="s">
        <v>126</v>
      </c>
      <c r="F190" s="142" t="s">
        <v>282</v>
      </c>
      <c r="H190" s="143">
        <v>2.97</v>
      </c>
      <c r="I190" s="144"/>
      <c r="L190" s="139"/>
      <c r="M190" s="145"/>
      <c r="T190" s="146"/>
      <c r="AT190" s="141" t="s">
        <v>126</v>
      </c>
      <c r="AU190" s="141" t="s">
        <v>83</v>
      </c>
      <c r="AV190" s="12" t="s">
        <v>83</v>
      </c>
      <c r="AW190" s="12" t="s">
        <v>4</v>
      </c>
      <c r="AX190" s="12" t="s">
        <v>81</v>
      </c>
      <c r="AY190" s="141" t="s">
        <v>118</v>
      </c>
    </row>
    <row r="191" spans="2:65" s="1" customFormat="1" ht="24.15" customHeight="1">
      <c r="B191" s="29"/>
      <c r="C191" s="125" t="s">
        <v>280</v>
      </c>
      <c r="D191" s="125" t="s">
        <v>120</v>
      </c>
      <c r="E191" s="126" t="s">
        <v>283</v>
      </c>
      <c r="F191" s="127" t="s">
        <v>284</v>
      </c>
      <c r="G191" s="128" t="s">
        <v>206</v>
      </c>
      <c r="H191" s="129">
        <v>1</v>
      </c>
      <c r="I191" s="130"/>
      <c r="J191" s="131">
        <f>ROUND(I191*H191,2)</f>
        <v>0</v>
      </c>
      <c r="K191" s="132"/>
      <c r="L191" s="29"/>
      <c r="M191" s="133" t="s">
        <v>1</v>
      </c>
      <c r="N191" s="134" t="s">
        <v>41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197</v>
      </c>
      <c r="AT191" s="137" t="s">
        <v>120</v>
      </c>
      <c r="AU191" s="137" t="s">
        <v>83</v>
      </c>
      <c r="AY191" s="14" t="s">
        <v>118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4" t="s">
        <v>81</v>
      </c>
      <c r="BK191" s="138">
        <f>ROUND(I191*H191,2)</f>
        <v>0</v>
      </c>
      <c r="BL191" s="14" t="s">
        <v>197</v>
      </c>
      <c r="BM191" s="137" t="s">
        <v>285</v>
      </c>
    </row>
    <row r="192" spans="2:65" s="12" customFormat="1">
      <c r="B192" s="139"/>
      <c r="D192" s="140" t="s">
        <v>126</v>
      </c>
      <c r="E192" s="141" t="s">
        <v>1</v>
      </c>
      <c r="F192" s="142" t="s">
        <v>81</v>
      </c>
      <c r="H192" s="143">
        <v>1</v>
      </c>
      <c r="I192" s="144"/>
      <c r="L192" s="139"/>
      <c r="M192" s="145"/>
      <c r="T192" s="146"/>
      <c r="AT192" s="141" t="s">
        <v>126</v>
      </c>
      <c r="AU192" s="141" t="s">
        <v>83</v>
      </c>
      <c r="AV192" s="12" t="s">
        <v>83</v>
      </c>
      <c r="AW192" s="12" t="s">
        <v>32</v>
      </c>
      <c r="AX192" s="12" t="s">
        <v>81</v>
      </c>
      <c r="AY192" s="141" t="s">
        <v>118</v>
      </c>
    </row>
    <row r="193" spans="2:65" s="1" customFormat="1" ht="24.15" customHeight="1">
      <c r="B193" s="29"/>
      <c r="C193" s="147" t="s">
        <v>286</v>
      </c>
      <c r="D193" s="147" t="s">
        <v>172</v>
      </c>
      <c r="E193" s="148" t="s">
        <v>287</v>
      </c>
      <c r="F193" s="149" t="s">
        <v>288</v>
      </c>
      <c r="G193" s="150" t="s">
        <v>123</v>
      </c>
      <c r="H193" s="151">
        <v>0.40500000000000003</v>
      </c>
      <c r="I193" s="152"/>
      <c r="J193" s="153">
        <f>ROUND(I193*H193,2)</f>
        <v>0</v>
      </c>
      <c r="K193" s="154"/>
      <c r="L193" s="155"/>
      <c r="M193" s="156" t="s">
        <v>1</v>
      </c>
      <c r="N193" s="157" t="s">
        <v>41</v>
      </c>
      <c r="P193" s="135">
        <f>O193*H193</f>
        <v>0</v>
      </c>
      <c r="Q193" s="135">
        <v>0.01</v>
      </c>
      <c r="R193" s="135">
        <f>Q193*H193</f>
        <v>4.0500000000000006E-3</v>
      </c>
      <c r="S193" s="135">
        <v>0</v>
      </c>
      <c r="T193" s="136">
        <f>S193*H193</f>
        <v>0</v>
      </c>
      <c r="AR193" s="137" t="s">
        <v>280</v>
      </c>
      <c r="AT193" s="137" t="s">
        <v>172</v>
      </c>
      <c r="AU193" s="137" t="s">
        <v>83</v>
      </c>
      <c r="AY193" s="14" t="s">
        <v>118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4" t="s">
        <v>81</v>
      </c>
      <c r="BK193" s="138">
        <f>ROUND(I193*H193,2)</f>
        <v>0</v>
      </c>
      <c r="BL193" s="14" t="s">
        <v>197</v>
      </c>
      <c r="BM193" s="137" t="s">
        <v>289</v>
      </c>
    </row>
    <row r="194" spans="2:65" s="12" customFormat="1">
      <c r="B194" s="139"/>
      <c r="D194" s="140" t="s">
        <v>126</v>
      </c>
      <c r="E194" s="141" t="s">
        <v>1</v>
      </c>
      <c r="F194" s="142" t="s">
        <v>290</v>
      </c>
      <c r="H194" s="143">
        <v>0.40500000000000003</v>
      </c>
      <c r="I194" s="144"/>
      <c r="L194" s="139"/>
      <c r="M194" s="145"/>
      <c r="T194" s="146"/>
      <c r="AT194" s="141" t="s">
        <v>126</v>
      </c>
      <c r="AU194" s="141" t="s">
        <v>83</v>
      </c>
      <c r="AV194" s="12" t="s">
        <v>83</v>
      </c>
      <c r="AW194" s="12" t="s">
        <v>32</v>
      </c>
      <c r="AX194" s="12" t="s">
        <v>81</v>
      </c>
      <c r="AY194" s="141" t="s">
        <v>118</v>
      </c>
    </row>
    <row r="195" spans="2:65" s="1" customFormat="1" ht="24.15" customHeight="1">
      <c r="B195" s="29"/>
      <c r="C195" s="125" t="s">
        <v>291</v>
      </c>
      <c r="D195" s="125" t="s">
        <v>120</v>
      </c>
      <c r="E195" s="126" t="s">
        <v>292</v>
      </c>
      <c r="F195" s="127" t="s">
        <v>293</v>
      </c>
      <c r="G195" s="128" t="s">
        <v>206</v>
      </c>
      <c r="H195" s="129">
        <v>1</v>
      </c>
      <c r="I195" s="130"/>
      <c r="J195" s="131">
        <f>ROUND(I195*H195,2)</f>
        <v>0</v>
      </c>
      <c r="K195" s="132"/>
      <c r="L195" s="29"/>
      <c r="M195" s="133" t="s">
        <v>1</v>
      </c>
      <c r="N195" s="134" t="s">
        <v>41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197</v>
      </c>
      <c r="AT195" s="137" t="s">
        <v>120</v>
      </c>
      <c r="AU195" s="137" t="s">
        <v>83</v>
      </c>
      <c r="AY195" s="14" t="s">
        <v>118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4" t="s">
        <v>81</v>
      </c>
      <c r="BK195" s="138">
        <f>ROUND(I195*H195,2)</f>
        <v>0</v>
      </c>
      <c r="BL195" s="14" t="s">
        <v>197</v>
      </c>
      <c r="BM195" s="137" t="s">
        <v>294</v>
      </c>
    </row>
    <row r="196" spans="2:65" s="1" customFormat="1" ht="21.75" customHeight="1">
      <c r="B196" s="29"/>
      <c r="C196" s="147" t="s">
        <v>295</v>
      </c>
      <c r="D196" s="147" t="s">
        <v>172</v>
      </c>
      <c r="E196" s="148" t="s">
        <v>296</v>
      </c>
      <c r="F196" s="149" t="s">
        <v>297</v>
      </c>
      <c r="G196" s="150" t="s">
        <v>206</v>
      </c>
      <c r="H196" s="151">
        <v>1</v>
      </c>
      <c r="I196" s="152"/>
      <c r="J196" s="153">
        <f>ROUND(I196*H196,2)</f>
        <v>0</v>
      </c>
      <c r="K196" s="154"/>
      <c r="L196" s="155"/>
      <c r="M196" s="156" t="s">
        <v>1</v>
      </c>
      <c r="N196" s="157" t="s">
        <v>41</v>
      </c>
      <c r="P196" s="135">
        <f>O196*H196</f>
        <v>0</v>
      </c>
      <c r="Q196" s="135">
        <v>1.66E-2</v>
      </c>
      <c r="R196" s="135">
        <f>Q196*H196</f>
        <v>1.66E-2</v>
      </c>
      <c r="S196" s="135">
        <v>0</v>
      </c>
      <c r="T196" s="136">
        <f>S196*H196</f>
        <v>0</v>
      </c>
      <c r="AR196" s="137" t="s">
        <v>280</v>
      </c>
      <c r="AT196" s="137" t="s">
        <v>172</v>
      </c>
      <c r="AU196" s="137" t="s">
        <v>83</v>
      </c>
      <c r="AY196" s="14" t="s">
        <v>118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4" t="s">
        <v>81</v>
      </c>
      <c r="BK196" s="138">
        <f>ROUND(I196*H196,2)</f>
        <v>0</v>
      </c>
      <c r="BL196" s="14" t="s">
        <v>197</v>
      </c>
      <c r="BM196" s="137" t="s">
        <v>298</v>
      </c>
    </row>
    <row r="197" spans="2:65" s="11" customFormat="1" ht="25.95" customHeight="1">
      <c r="B197" s="113"/>
      <c r="D197" s="114" t="s">
        <v>75</v>
      </c>
      <c r="E197" s="115" t="s">
        <v>299</v>
      </c>
      <c r="F197" s="115" t="s">
        <v>300</v>
      </c>
      <c r="I197" s="116"/>
      <c r="J197" s="117">
        <f>BK197</f>
        <v>0</v>
      </c>
      <c r="L197" s="113"/>
      <c r="M197" s="118"/>
      <c r="P197" s="119">
        <f>P198+P202</f>
        <v>0</v>
      </c>
      <c r="R197" s="119">
        <f>R198+R202</f>
        <v>0</v>
      </c>
      <c r="T197" s="120">
        <f>T198+T202</f>
        <v>0</v>
      </c>
      <c r="AR197" s="114" t="s">
        <v>143</v>
      </c>
      <c r="AT197" s="121" t="s">
        <v>75</v>
      </c>
      <c r="AU197" s="121" t="s">
        <v>76</v>
      </c>
      <c r="AY197" s="114" t="s">
        <v>118</v>
      </c>
      <c r="BK197" s="122">
        <f>BK198+BK202</f>
        <v>0</v>
      </c>
    </row>
    <row r="198" spans="2:65" s="11" customFormat="1" ht="22.8" customHeight="1">
      <c r="B198" s="113"/>
      <c r="D198" s="114" t="s">
        <v>75</v>
      </c>
      <c r="E198" s="123" t="s">
        <v>301</v>
      </c>
      <c r="F198" s="123" t="s">
        <v>302</v>
      </c>
      <c r="I198" s="116"/>
      <c r="J198" s="124">
        <f>BK198</f>
        <v>0</v>
      </c>
      <c r="L198" s="113"/>
      <c r="M198" s="118"/>
      <c r="P198" s="119">
        <f>SUM(P199:P201)</f>
        <v>0</v>
      </c>
      <c r="R198" s="119">
        <f>SUM(R199:R201)</f>
        <v>0</v>
      </c>
      <c r="T198" s="120">
        <f>SUM(T199:T201)</f>
        <v>0</v>
      </c>
      <c r="AR198" s="114" t="s">
        <v>143</v>
      </c>
      <c r="AT198" s="121" t="s">
        <v>75</v>
      </c>
      <c r="AU198" s="121" t="s">
        <v>81</v>
      </c>
      <c r="AY198" s="114" t="s">
        <v>118</v>
      </c>
      <c r="BK198" s="122">
        <f>SUM(BK199:BK201)</f>
        <v>0</v>
      </c>
    </row>
    <row r="199" spans="2:65" s="1" customFormat="1" ht="16.5" customHeight="1">
      <c r="B199" s="29"/>
      <c r="C199" s="125" t="s">
        <v>303</v>
      </c>
      <c r="D199" s="125" t="s">
        <v>120</v>
      </c>
      <c r="E199" s="126" t="s">
        <v>304</v>
      </c>
      <c r="F199" s="127" t="s">
        <v>305</v>
      </c>
      <c r="G199" s="128" t="s">
        <v>306</v>
      </c>
      <c r="H199" s="158"/>
      <c r="I199" s="130"/>
      <c r="J199" s="131">
        <f>ROUND(I199*H199,2)</f>
        <v>0</v>
      </c>
      <c r="K199" s="132"/>
      <c r="L199" s="29"/>
      <c r="M199" s="133" t="s">
        <v>1</v>
      </c>
      <c r="N199" s="134" t="s">
        <v>41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307</v>
      </c>
      <c r="AT199" s="137" t="s">
        <v>120</v>
      </c>
      <c r="AU199" s="137" t="s">
        <v>83</v>
      </c>
      <c r="AY199" s="14" t="s">
        <v>118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4" t="s">
        <v>81</v>
      </c>
      <c r="BK199" s="138">
        <f>ROUND(I199*H199,2)</f>
        <v>0</v>
      </c>
      <c r="BL199" s="14" t="s">
        <v>307</v>
      </c>
      <c r="BM199" s="137" t="s">
        <v>308</v>
      </c>
    </row>
    <row r="200" spans="2:65" s="1" customFormat="1" ht="16.5" customHeight="1">
      <c r="B200" s="29"/>
      <c r="C200" s="125" t="s">
        <v>309</v>
      </c>
      <c r="D200" s="125" t="s">
        <v>120</v>
      </c>
      <c r="E200" s="126" t="s">
        <v>310</v>
      </c>
      <c r="F200" s="127" t="s">
        <v>311</v>
      </c>
      <c r="G200" s="128" t="s">
        <v>306</v>
      </c>
      <c r="H200" s="158"/>
      <c r="I200" s="130"/>
      <c r="J200" s="131">
        <f>ROUND(I200*H200,2)</f>
        <v>0</v>
      </c>
      <c r="K200" s="132"/>
      <c r="L200" s="29"/>
      <c r="M200" s="133" t="s">
        <v>1</v>
      </c>
      <c r="N200" s="134" t="s">
        <v>41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307</v>
      </c>
      <c r="AT200" s="137" t="s">
        <v>120</v>
      </c>
      <c r="AU200" s="137" t="s">
        <v>83</v>
      </c>
      <c r="AY200" s="14" t="s">
        <v>118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4" t="s">
        <v>81</v>
      </c>
      <c r="BK200" s="138">
        <f>ROUND(I200*H200,2)</f>
        <v>0</v>
      </c>
      <c r="BL200" s="14" t="s">
        <v>307</v>
      </c>
      <c r="BM200" s="137" t="s">
        <v>312</v>
      </c>
    </row>
    <row r="201" spans="2:65" s="1" customFormat="1" ht="16.5" customHeight="1">
      <c r="B201" s="29"/>
      <c r="C201" s="125" t="s">
        <v>313</v>
      </c>
      <c r="D201" s="125" t="s">
        <v>120</v>
      </c>
      <c r="E201" s="126" t="s">
        <v>314</v>
      </c>
      <c r="F201" s="127" t="s">
        <v>315</v>
      </c>
      <c r="G201" s="128" t="s">
        <v>306</v>
      </c>
      <c r="H201" s="158"/>
      <c r="I201" s="130"/>
      <c r="J201" s="131">
        <f>ROUND(I201*H201,2)</f>
        <v>0</v>
      </c>
      <c r="K201" s="132"/>
      <c r="L201" s="29"/>
      <c r="M201" s="133" t="s">
        <v>1</v>
      </c>
      <c r="N201" s="134" t="s">
        <v>41</v>
      </c>
      <c r="P201" s="135">
        <f>O201*H201</f>
        <v>0</v>
      </c>
      <c r="Q201" s="135">
        <v>0</v>
      </c>
      <c r="R201" s="135">
        <f>Q201*H201</f>
        <v>0</v>
      </c>
      <c r="S201" s="135">
        <v>0</v>
      </c>
      <c r="T201" s="136">
        <f>S201*H201</f>
        <v>0</v>
      </c>
      <c r="AR201" s="137" t="s">
        <v>307</v>
      </c>
      <c r="AT201" s="137" t="s">
        <v>120</v>
      </c>
      <c r="AU201" s="137" t="s">
        <v>83</v>
      </c>
      <c r="AY201" s="14" t="s">
        <v>118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4" t="s">
        <v>81</v>
      </c>
      <c r="BK201" s="138">
        <f>ROUND(I201*H201,2)</f>
        <v>0</v>
      </c>
      <c r="BL201" s="14" t="s">
        <v>307</v>
      </c>
      <c r="BM201" s="137" t="s">
        <v>316</v>
      </c>
    </row>
    <row r="202" spans="2:65" s="11" customFormat="1" ht="22.8" customHeight="1">
      <c r="B202" s="113"/>
      <c r="D202" s="114" t="s">
        <v>75</v>
      </c>
      <c r="E202" s="123" t="s">
        <v>317</v>
      </c>
      <c r="F202" s="123" t="s">
        <v>318</v>
      </c>
      <c r="I202" s="116"/>
      <c r="J202" s="124">
        <f>BK202</f>
        <v>0</v>
      </c>
      <c r="L202" s="113"/>
      <c r="M202" s="118"/>
      <c r="P202" s="119">
        <f>P203</f>
        <v>0</v>
      </c>
      <c r="R202" s="119">
        <f>R203</f>
        <v>0</v>
      </c>
      <c r="T202" s="120">
        <f>T203</f>
        <v>0</v>
      </c>
      <c r="AR202" s="114" t="s">
        <v>143</v>
      </c>
      <c r="AT202" s="121" t="s">
        <v>75</v>
      </c>
      <c r="AU202" s="121" t="s">
        <v>81</v>
      </c>
      <c r="AY202" s="114" t="s">
        <v>118</v>
      </c>
      <c r="BK202" s="122">
        <f>BK203</f>
        <v>0</v>
      </c>
    </row>
    <row r="203" spans="2:65" s="1" customFormat="1" ht="24.15" customHeight="1">
      <c r="B203" s="29"/>
      <c r="C203" s="125" t="s">
        <v>319</v>
      </c>
      <c r="D203" s="125" t="s">
        <v>120</v>
      </c>
      <c r="E203" s="126" t="s">
        <v>320</v>
      </c>
      <c r="F203" s="127" t="s">
        <v>321</v>
      </c>
      <c r="G203" s="128" t="s">
        <v>306</v>
      </c>
      <c r="H203" s="158"/>
      <c r="I203" s="130"/>
      <c r="J203" s="131">
        <f>ROUND(I203*H203,2)</f>
        <v>0</v>
      </c>
      <c r="K203" s="132"/>
      <c r="L203" s="29"/>
      <c r="M203" s="159" t="s">
        <v>1</v>
      </c>
      <c r="N203" s="160" t="s">
        <v>41</v>
      </c>
      <c r="O203" s="161"/>
      <c r="P203" s="162">
        <f>O203*H203</f>
        <v>0</v>
      </c>
      <c r="Q203" s="162">
        <v>0</v>
      </c>
      <c r="R203" s="162">
        <f>Q203*H203</f>
        <v>0</v>
      </c>
      <c r="S203" s="162">
        <v>0</v>
      </c>
      <c r="T203" s="163">
        <f>S203*H203</f>
        <v>0</v>
      </c>
      <c r="AR203" s="137" t="s">
        <v>307</v>
      </c>
      <c r="AT203" s="137" t="s">
        <v>120</v>
      </c>
      <c r="AU203" s="137" t="s">
        <v>83</v>
      </c>
      <c r="AY203" s="14" t="s">
        <v>118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4" t="s">
        <v>81</v>
      </c>
      <c r="BK203" s="138">
        <f>ROUND(I203*H203,2)</f>
        <v>0</v>
      </c>
      <c r="BL203" s="14" t="s">
        <v>307</v>
      </c>
      <c r="BM203" s="137" t="s">
        <v>322</v>
      </c>
    </row>
    <row r="204" spans="2:65" s="1" customFormat="1" ht="6.9" customHeight="1">
      <c r="B204" s="41"/>
      <c r="C204" s="42"/>
      <c r="D204" s="42"/>
      <c r="E204" s="42"/>
      <c r="F204" s="42"/>
      <c r="G204" s="42"/>
      <c r="H204" s="42"/>
      <c r="I204" s="42"/>
      <c r="J204" s="42"/>
      <c r="K204" s="42"/>
      <c r="L204" s="29"/>
    </row>
  </sheetData>
  <sheetProtection algorithmName="SHA-512" hashValue="jGbB5N1Mp5ddN8zBYoEIPwJtH66yBGCEVb88fMRQJqPSF2mv1kB7aTDmQniXGo7x2myELgAXpj1LZsG/2zxBUg==" saltValue="+n0QsmxD8baBUQ1doouUQRjveAqSZGrUn0PK9fb5j4lAJlXrkc3dlpTqOcHE80fdUxqJffHsntZ3Q/4+5UjqOw==" spinCount="100000" sheet="1" objects="1" scenarios="1" formatColumns="0" formatRows="0" autoFilter="0"/>
  <autoFilter ref="C124:K203" xr:uid="{00000000-0009-0000-0000-000001000000}"/>
  <mergeCells count="6">
    <mergeCell ref="E117:H11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043 - Úprava chodníku k b...</vt:lpstr>
      <vt:lpstr>'043 - Úprava chodníku k b...'!Názvy_tisku</vt:lpstr>
      <vt:lpstr>'Rekapitulace stavby'!Názvy_tisku</vt:lpstr>
      <vt:lpstr>'043 - Úprava chodníku k b...'!Oblast_tisku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Barvík Svatopluk</dc:creator>
  <cp:lastModifiedBy>SBD Havířov</cp:lastModifiedBy>
  <cp:lastPrinted>2025-04-28T09:09:46Z</cp:lastPrinted>
  <dcterms:created xsi:type="dcterms:W3CDTF">2025-04-28T08:27:53Z</dcterms:created>
  <dcterms:modified xsi:type="dcterms:W3CDTF">2025-04-28T09:09:50Z</dcterms:modified>
</cp:coreProperties>
</file>