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arvikS\Documents\Rozpočty\17.listopadu 1130-37\Rozpočet R1\"/>
    </mc:Choice>
  </mc:AlternateContent>
  <xr:revisionPtr revIDLastSave="0" documentId="13_ncr:1_{CEE73FC8-5359-4788-B8C0-2147BAD29C2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Rekapitulace stavby" sheetId="1" state="veryHidden" r:id="rId1"/>
    <sheet name="041 - Stavební úpravy ven..." sheetId="2" r:id="rId2"/>
  </sheets>
  <definedNames>
    <definedName name="_xlnm._FilterDatabase" localSheetId="1" hidden="1">'041 - Stavební úpravy ven...'!$C$128:$K$293</definedName>
    <definedName name="_xlnm.Print_Titles" localSheetId="1">'041 - Stavební úpravy ven...'!$128:$128</definedName>
    <definedName name="_xlnm.Print_Titles" localSheetId="0">'Rekapitulace stavby'!$92:$92</definedName>
    <definedName name="_xlnm.Print_Area" localSheetId="1">'041 - Stavební úpravy ven...'!$C$4:$J$76,'041 - Stavební úpravy ven...'!$C$82:$J$112,'041 - Stavební úpravy ven...'!$C$118:$J$293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93" i="2"/>
  <c r="BH293" i="2"/>
  <c r="BG293" i="2"/>
  <c r="BE293" i="2"/>
  <c r="T293" i="2"/>
  <c r="T292" i="2"/>
  <c r="R293" i="2"/>
  <c r="R292" i="2"/>
  <c r="P293" i="2"/>
  <c r="P292" i="2" s="1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4" i="2"/>
  <c r="BH214" i="2"/>
  <c r="BG214" i="2"/>
  <c r="BE214" i="2"/>
  <c r="T214" i="2"/>
  <c r="R214" i="2"/>
  <c r="P214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T203" i="2" s="1"/>
  <c r="R204" i="2"/>
  <c r="R203" i="2" s="1"/>
  <c r="P204" i="2"/>
  <c r="P203" i="2" s="1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87" i="2"/>
  <c r="BH187" i="2"/>
  <c r="BG187" i="2"/>
  <c r="BE187" i="2"/>
  <c r="T187" i="2"/>
  <c r="R187" i="2"/>
  <c r="P187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6" i="2"/>
  <c r="F35" i="2" s="1"/>
  <c r="BH136" i="2"/>
  <c r="BG136" i="2"/>
  <c r="BE136" i="2"/>
  <c r="T136" i="2"/>
  <c r="R136" i="2"/>
  <c r="P136" i="2"/>
  <c r="BI134" i="2"/>
  <c r="BH134" i="2"/>
  <c r="F34" i="2" s="1"/>
  <c r="BG134" i="2"/>
  <c r="BE134" i="2"/>
  <c r="F31" i="2" s="1"/>
  <c r="T134" i="2"/>
  <c r="R134" i="2"/>
  <c r="P134" i="2"/>
  <c r="BI132" i="2"/>
  <c r="BH132" i="2"/>
  <c r="BG132" i="2"/>
  <c r="F33" i="2" s="1"/>
  <c r="BE132" i="2"/>
  <c r="T132" i="2"/>
  <c r="R132" i="2"/>
  <c r="P132" i="2"/>
  <c r="J126" i="2"/>
  <c r="J125" i="2"/>
  <c r="F125" i="2"/>
  <c r="F123" i="2"/>
  <c r="E121" i="2"/>
  <c r="J90" i="2"/>
  <c r="J89" i="2"/>
  <c r="F89" i="2"/>
  <c r="F87" i="2"/>
  <c r="E85" i="2"/>
  <c r="J16" i="2"/>
  <c r="E16" i="2"/>
  <c r="F126" i="2" s="1"/>
  <c r="J15" i="2"/>
  <c r="J10" i="2"/>
  <c r="J123" i="2"/>
  <c r="L90" i="1"/>
  <c r="AM90" i="1"/>
  <c r="AM89" i="1"/>
  <c r="L89" i="1"/>
  <c r="AM87" i="1"/>
  <c r="L87" i="1"/>
  <c r="L85" i="1"/>
  <c r="L84" i="1"/>
  <c r="J293" i="2"/>
  <c r="BK287" i="2"/>
  <c r="J281" i="2"/>
  <c r="BK276" i="2"/>
  <c r="J272" i="2"/>
  <c r="J267" i="2"/>
  <c r="BK261" i="2"/>
  <c r="J254" i="2"/>
  <c r="BK248" i="2"/>
  <c r="BK242" i="2"/>
  <c r="J239" i="2"/>
  <c r="BK233" i="2"/>
  <c r="BK227" i="2"/>
  <c r="J225" i="2"/>
  <c r="BK214" i="2"/>
  <c r="J207" i="2"/>
  <c r="J198" i="2"/>
  <c r="BK170" i="2"/>
  <c r="BK159" i="2"/>
  <c r="J152" i="2"/>
  <c r="BK143" i="2"/>
  <c r="BK132" i="2"/>
  <c r="BK290" i="2"/>
  <c r="J285" i="2"/>
  <c r="J278" i="2"/>
  <c r="BK275" i="2"/>
  <c r="J270" i="2"/>
  <c r="BK265" i="2"/>
  <c r="J261" i="2"/>
  <c r="J252" i="2"/>
  <c r="BK246" i="2"/>
  <c r="BK240" i="2"/>
  <c r="J237" i="2"/>
  <c r="BK231" i="2"/>
  <c r="BK226" i="2"/>
  <c r="BK220" i="2"/>
  <c r="J208" i="2"/>
  <c r="BK198" i="2"/>
  <c r="BK180" i="2"/>
  <c r="BK172" i="2"/>
  <c r="J163" i="2"/>
  <c r="J151" i="2"/>
  <c r="BK140" i="2"/>
  <c r="BK134" i="2"/>
  <c r="BK293" i="2"/>
  <c r="J290" i="2"/>
  <c r="BK281" i="2"/>
  <c r="BK278" i="2"/>
  <c r="J276" i="2"/>
  <c r="BK270" i="2"/>
  <c r="J268" i="2"/>
  <c r="J263" i="2"/>
  <c r="J256" i="2"/>
  <c r="BK252" i="2"/>
  <c r="J250" i="2"/>
  <c r="BK244" i="2"/>
  <c r="J242" i="2"/>
  <c r="BK237" i="2"/>
  <c r="J233" i="2"/>
  <c r="J229" i="2"/>
  <c r="BK225" i="2"/>
  <c r="BK222" i="2"/>
  <c r="BK207" i="2"/>
  <c r="BK199" i="2"/>
  <c r="J187" i="2"/>
  <c r="BK175" i="2"/>
  <c r="J170" i="2"/>
  <c r="BK163" i="2"/>
  <c r="J159" i="2"/>
  <c r="BK151" i="2"/>
  <c r="BK141" i="2"/>
  <c r="BK136" i="2"/>
  <c r="AS94" i="1"/>
  <c r="BK291" i="2"/>
  <c r="J287" i="2"/>
  <c r="BK280" i="2"/>
  <c r="BK277" i="2"/>
  <c r="J275" i="2"/>
  <c r="BK268" i="2"/>
  <c r="J265" i="2"/>
  <c r="BK256" i="2"/>
  <c r="BK250" i="2"/>
  <c r="J246" i="2"/>
  <c r="J240" i="2"/>
  <c r="BK235" i="2"/>
  <c r="J231" i="2"/>
  <c r="J227" i="2"/>
  <c r="J223" i="2"/>
  <c r="BK209" i="2"/>
  <c r="J204" i="2"/>
  <c r="J197" i="2"/>
  <c r="BK174" i="2"/>
  <c r="BK164" i="2"/>
  <c r="BK157" i="2"/>
  <c r="BK144" i="2"/>
  <c r="BK138" i="2"/>
  <c r="J214" i="2"/>
  <c r="J199" i="2"/>
  <c r="BK182" i="2"/>
  <c r="J174" i="2"/>
  <c r="BK161" i="2"/>
  <c r="BK158" i="2"/>
  <c r="J148" i="2"/>
  <c r="J136" i="2"/>
  <c r="J291" i="2"/>
  <c r="BK285" i="2"/>
  <c r="J280" i="2"/>
  <c r="J277" i="2"/>
  <c r="BK272" i="2"/>
  <c r="BK267" i="2"/>
  <c r="BK263" i="2"/>
  <c r="BK254" i="2"/>
  <c r="J248" i="2"/>
  <c r="J244" i="2"/>
  <c r="BK239" i="2"/>
  <c r="J235" i="2"/>
  <c r="BK229" i="2"/>
  <c r="J226" i="2"/>
  <c r="J222" i="2"/>
  <c r="BK208" i="2"/>
  <c r="BK204" i="2"/>
  <c r="BK197" i="2"/>
  <c r="J175" i="2"/>
  <c r="J166" i="2"/>
  <c r="J157" i="2"/>
  <c r="J143" i="2"/>
  <c r="J138" i="2"/>
  <c r="BK223" i="2"/>
  <c r="J209" i="2"/>
  <c r="J201" i="2"/>
  <c r="BK187" i="2"/>
  <c r="J180" i="2"/>
  <c r="BK166" i="2"/>
  <c r="J161" i="2"/>
  <c r="J158" i="2"/>
  <c r="BK148" i="2"/>
  <c r="J141" i="2"/>
  <c r="J134" i="2"/>
  <c r="J220" i="2"/>
  <c r="BK201" i="2"/>
  <c r="J182" i="2"/>
  <c r="J172" i="2"/>
  <c r="J164" i="2"/>
  <c r="BK152" i="2"/>
  <c r="J144" i="2"/>
  <c r="J140" i="2"/>
  <c r="J132" i="2"/>
  <c r="J31" i="2" l="1"/>
  <c r="P131" i="2"/>
  <c r="P142" i="2"/>
  <c r="R196" i="2"/>
  <c r="R206" i="2"/>
  <c r="R205" i="2" s="1"/>
  <c r="R221" i="2"/>
  <c r="T243" i="2"/>
  <c r="T142" i="2"/>
  <c r="P228" i="2"/>
  <c r="T131" i="2"/>
  <c r="T130" i="2"/>
  <c r="T165" i="2"/>
  <c r="T206" i="2"/>
  <c r="BK243" i="2"/>
  <c r="J243" i="2"/>
  <c r="J105" i="2" s="1"/>
  <c r="P269" i="2"/>
  <c r="T274" i="2"/>
  <c r="BK165" i="2"/>
  <c r="J165" i="2" s="1"/>
  <c r="J98" i="2" s="1"/>
  <c r="P196" i="2"/>
  <c r="BK206" i="2"/>
  <c r="BK221" i="2"/>
  <c r="J221" i="2"/>
  <c r="J103" i="2" s="1"/>
  <c r="R228" i="2"/>
  <c r="T269" i="2"/>
  <c r="BK279" i="2"/>
  <c r="J279" i="2"/>
  <c r="J108" i="2"/>
  <c r="BK289" i="2"/>
  <c r="BK142" i="2"/>
  <c r="J142" i="2" s="1"/>
  <c r="J97" i="2" s="1"/>
  <c r="P165" i="2"/>
  <c r="T196" i="2"/>
  <c r="P206" i="2"/>
  <c r="T221" i="2"/>
  <c r="R243" i="2"/>
  <c r="R269" i="2"/>
  <c r="R274" i="2"/>
  <c r="R279" i="2"/>
  <c r="T289" i="2"/>
  <c r="T288" i="2" s="1"/>
  <c r="R131" i="2"/>
  <c r="R165" i="2"/>
  <c r="P221" i="2"/>
  <c r="P243" i="2"/>
  <c r="BK274" i="2"/>
  <c r="J274" i="2"/>
  <c r="J107" i="2" s="1"/>
  <c r="P279" i="2"/>
  <c r="R289" i="2"/>
  <c r="R288" i="2"/>
  <c r="BK131" i="2"/>
  <c r="J131" i="2"/>
  <c r="J96" i="2" s="1"/>
  <c r="R142" i="2"/>
  <c r="BK196" i="2"/>
  <c r="J196" i="2" s="1"/>
  <c r="J99" i="2" s="1"/>
  <c r="BK228" i="2"/>
  <c r="J228" i="2" s="1"/>
  <c r="J104" i="2" s="1"/>
  <c r="T228" i="2"/>
  <c r="BK269" i="2"/>
  <c r="J269" i="2" s="1"/>
  <c r="J106" i="2" s="1"/>
  <c r="P274" i="2"/>
  <c r="T279" i="2"/>
  <c r="P289" i="2"/>
  <c r="P288" i="2"/>
  <c r="BK203" i="2"/>
  <c r="J203" i="2"/>
  <c r="J100" i="2" s="1"/>
  <c r="BK292" i="2"/>
  <c r="J292" i="2"/>
  <c r="J111" i="2"/>
  <c r="AZ95" i="1"/>
  <c r="J87" i="2"/>
  <c r="F90" i="2"/>
  <c r="BF132" i="2"/>
  <c r="BF134" i="2"/>
  <c r="BF136" i="2"/>
  <c r="BF138" i="2"/>
  <c r="BF140" i="2"/>
  <c r="BF141" i="2"/>
  <c r="BF143" i="2"/>
  <c r="BF144" i="2"/>
  <c r="BF148" i="2"/>
  <c r="BF151" i="2"/>
  <c r="BF152" i="2"/>
  <c r="BF157" i="2"/>
  <c r="BF158" i="2"/>
  <c r="BF159" i="2"/>
  <c r="BF161" i="2"/>
  <c r="BF163" i="2"/>
  <c r="BF164" i="2"/>
  <c r="BF166" i="2"/>
  <c r="BF170" i="2"/>
  <c r="BF172" i="2"/>
  <c r="BF174" i="2"/>
  <c r="BF175" i="2"/>
  <c r="BF180" i="2"/>
  <c r="BF182" i="2"/>
  <c r="BF187" i="2"/>
  <c r="BF197" i="2"/>
  <c r="BF198" i="2"/>
  <c r="BF199" i="2"/>
  <c r="BF201" i="2"/>
  <c r="BF204" i="2"/>
  <c r="BF207" i="2"/>
  <c r="BF208" i="2"/>
  <c r="BF209" i="2"/>
  <c r="BF214" i="2"/>
  <c r="BF220" i="2"/>
  <c r="BF222" i="2"/>
  <c r="BF223" i="2"/>
  <c r="BF225" i="2"/>
  <c r="BF226" i="2"/>
  <c r="BF227" i="2"/>
  <c r="BF229" i="2"/>
  <c r="BF231" i="2"/>
  <c r="BF233" i="2"/>
  <c r="BF235" i="2"/>
  <c r="BF237" i="2"/>
  <c r="BF239" i="2"/>
  <c r="BF240" i="2"/>
  <c r="BF242" i="2"/>
  <c r="BF244" i="2"/>
  <c r="BF246" i="2"/>
  <c r="BF248" i="2"/>
  <c r="BF250" i="2"/>
  <c r="BF252" i="2"/>
  <c r="BF254" i="2"/>
  <c r="BF256" i="2"/>
  <c r="BF261" i="2"/>
  <c r="BF263" i="2"/>
  <c r="BF265" i="2"/>
  <c r="BF267" i="2"/>
  <c r="BF268" i="2"/>
  <c r="BF270" i="2"/>
  <c r="BF272" i="2"/>
  <c r="BF275" i="2"/>
  <c r="BF276" i="2"/>
  <c r="BF277" i="2"/>
  <c r="BF278" i="2"/>
  <c r="BF280" i="2"/>
  <c r="BF281" i="2"/>
  <c r="BF285" i="2"/>
  <c r="BF287" i="2"/>
  <c r="BF290" i="2"/>
  <c r="BF291" i="2"/>
  <c r="BF293" i="2"/>
  <c r="BB95" i="1"/>
  <c r="BB94" i="1" s="1"/>
  <c r="W31" i="1" s="1"/>
  <c r="BC95" i="1"/>
  <c r="AV95" i="1"/>
  <c r="BD95" i="1"/>
  <c r="BD94" i="1" s="1"/>
  <c r="W33" i="1" s="1"/>
  <c r="AZ94" i="1"/>
  <c r="W29" i="1"/>
  <c r="BC94" i="1"/>
  <c r="W32" i="1"/>
  <c r="R130" i="2" l="1"/>
  <c r="R129" i="2"/>
  <c r="T205" i="2"/>
  <c r="T129" i="2" s="1"/>
  <c r="P205" i="2"/>
  <c r="BK288" i="2"/>
  <c r="J288" i="2"/>
  <c r="J109" i="2"/>
  <c r="BK205" i="2"/>
  <c r="J205" i="2"/>
  <c r="J101" i="2"/>
  <c r="P130" i="2"/>
  <c r="P129" i="2" s="1"/>
  <c r="AU95" i="1" s="1"/>
  <c r="AU94" i="1" s="1"/>
  <c r="J289" i="2"/>
  <c r="J110" i="2"/>
  <c r="BK130" i="2"/>
  <c r="J130" i="2"/>
  <c r="J95" i="2"/>
  <c r="J206" i="2"/>
  <c r="J102" i="2" s="1"/>
  <c r="J32" i="2"/>
  <c r="AW95" i="1" s="1"/>
  <c r="AT95" i="1" s="1"/>
  <c r="AY94" i="1"/>
  <c r="AX94" i="1"/>
  <c r="AV94" i="1"/>
  <c r="AK29" i="1" s="1"/>
  <c r="F32" i="2"/>
  <c r="BA95" i="1" s="1"/>
  <c r="BA94" i="1" s="1"/>
  <c r="W30" i="1" s="1"/>
  <c r="BK129" i="2" l="1"/>
  <c r="J129" i="2"/>
  <c r="J28" i="2" s="1"/>
  <c r="AG95" i="1" s="1"/>
  <c r="AG94" i="1" s="1"/>
  <c r="AK26" i="1" s="1"/>
  <c r="AK35" i="1" s="1"/>
  <c r="AW94" i="1"/>
  <c r="AK30" i="1" s="1"/>
  <c r="J37" i="2" l="1"/>
  <c r="J94" i="2"/>
  <c r="AN95" i="1"/>
  <c r="AT94" i="1"/>
  <c r="AN94" i="1"/>
</calcChain>
</file>

<file path=xl/sharedStrings.xml><?xml version="1.0" encoding="utf-8"?>
<sst xmlns="http://schemas.openxmlformats.org/spreadsheetml/2006/main" count="2059" uniqueCount="495">
  <si>
    <t>Export Komplet</t>
  </si>
  <si>
    <t/>
  </si>
  <si>
    <t>2.0</t>
  </si>
  <si>
    <t>ZAMOK</t>
  </si>
  <si>
    <t>False</t>
  </si>
  <si>
    <t>{689799d2-fe0e-4ceb-9e3a-9ea01cfa36ea}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</si>
  <si>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</si>
  <si>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</si>
  <si>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</si>
  <si>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</si>
  <si>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</si>
  <si>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</si>
  <si>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</si>
  <si>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</si>
  <si>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</si>
  <si>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</si>
  <si>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</si>
  <si>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venkovního schodiště na ul. 17. listopadu 1130/37</t>
  </si>
  <si>
    <t>KSO:</t>
  </si>
  <si>
    <t>CC-CZ:</t>
  </si>
  <si>
    <t>Místo:</t>
  </si>
  <si>
    <t>Havířov</t>
  </si>
  <si>
    <t>Datum:</t>
  </si>
  <si>
    <t>9. 4. 2025</t>
  </si>
  <si>
    <t>Zadavatel:</t>
  </si>
  <si>
    <t>IČ:</t>
  </si>
  <si>
    <t>SBD Havířov</t>
  </si>
  <si>
    <t>DIČ:</t>
  </si>
  <si>
    <t>Uchazeč:</t>
  </si>
  <si>
    <t>Vyplň údaj</t>
  </si>
  <si>
    <t>Projektant:</t>
  </si>
  <si>
    <t>Ing. Čeněk Bartek</t>
  </si>
  <si>
    <t>True</t>
  </si>
  <si>
    <t>Zpracovatel:</t>
  </si>
  <si>
    <t>Barvík Svatopluk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</si>
  <si>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</si>
  <si>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</si>
  <si>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</si>
  <si>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</si>
  <si>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</si>
  <si>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</si>
  <si>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</si>
  <si>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</si>
  <si>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</si>
  <si>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</si>
  <si>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</si>
  <si>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</si>
  <si>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</si>
  <si>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</si>
  <si>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</si>
  <si>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</si>
  <si>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</si>
  <si>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</si>
  <si>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</si>
  <si>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</si>
  <si>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</si>
  <si>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</si>
  <si>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</si>
  <si>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</si>
  <si>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</si>
  <si>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</si>
  <si>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</si>
  <si>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</si>
  <si>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</si>
  <si>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</si>
  <si>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</si>
  <si>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</si>
  <si>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</si>
  <si>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</si>
  <si>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</si>
  <si>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</si>
  <si>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</si>
  <si>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</si>
  <si>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</si>
  <si>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</si>
  <si>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</si>
  <si>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</si>
  <si>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</si>
  <si>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</si>
  <si>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</si>
  <si>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</si>
  <si>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</si>
  <si>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</si>
  <si>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</si>
  <si>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</si>
  <si>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</si>
  <si>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</si>
  <si>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</si>
  <si>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</si>
  <si>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</si>
  <si>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</si>
  <si>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</si>
  <si>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</si>
  <si>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</si>
  <si>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</si>
  <si>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</si>
  <si>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</si>
  <si>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</si>
  <si>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</si>
  <si>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</si>
  <si>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</si>
  <si>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</si>
  <si>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</si>
  <si>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</si>
  <si>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</si>
  <si>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</si>
  <si>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</si>
  <si>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</si>
  <si>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</si>
  <si>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</si>
  <si>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</si>
  <si>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</si>
  <si>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</si>
  <si>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</si>
  <si>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</si>
  <si>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</si>
  <si>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</si>
  <si>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</si>
  <si>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</si>
  <si>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</si>
  <si>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</si>
  <si>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</si>
  <si>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</si>
  <si>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</si>
  <si>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</si>
  <si>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</si>
  <si>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</si>
  <si>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</si>
  <si>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2</t>
  </si>
  <si>
    <t>332009533</t>
  </si>
  <si>
    <t>VV</t>
  </si>
  <si>
    <t>(2,1*2+2,3)*0,6</t>
  </si>
  <si>
    <t>122211101</t>
  </si>
  <si>
    <t>Odkopávky a prokopávky v hornině třídy těžitelnosti I, skupiny 3 ručně</t>
  </si>
  <si>
    <t>m3</t>
  </si>
  <si>
    <t>2037335356</t>
  </si>
  <si>
    <t>(2,1+2,1+2,3)*0,5*0,5</t>
  </si>
  <si>
    <t>3</t>
  </si>
  <si>
    <t>162211311</t>
  </si>
  <si>
    <t>Vodorovné přemístění výkopku z horniny třídy těžitelnosti I skupiny 1 až 3 stavebním kolečkem do 10 m</t>
  </si>
  <si>
    <t>1086938305</t>
  </si>
  <si>
    <t>1,625*2 "včetně zpětného dovozu pro zásyp</t>
  </si>
  <si>
    <t>162211319</t>
  </si>
  <si>
    <t>Příplatek k vodorovnému přemístění výkopku z horniny třídy těžitelnosti I skupiny 1 až 3 stavebním kolečkem za každých dalších 10 m</t>
  </si>
  <si>
    <t>1595778806</t>
  </si>
  <si>
    <t>3,25</t>
  </si>
  <si>
    <t>5</t>
  </si>
  <si>
    <t>175111201</t>
  </si>
  <si>
    <t>Obsypání objektu nad přilehlým původním terénem sypaninou bez prohození, uloženou do 3 m ručně</t>
  </si>
  <si>
    <t>-331383424</t>
  </si>
  <si>
    <t>6</t>
  </si>
  <si>
    <t>175111209</t>
  </si>
  <si>
    <t>Příplatek k obsypání objektu za ruční prohození sypaniny, uložené do 3 m</t>
  </si>
  <si>
    <t>595568169</t>
  </si>
  <si>
    <t>Úpravy povrchů, podlahy a osazování výplní</t>
  </si>
  <si>
    <t>7</t>
  </si>
  <si>
    <t>622142001</t>
  </si>
  <si>
    <t>Sklovláknité pletivo vnějších stěn vtlačené do tmelu</t>
  </si>
  <si>
    <t>842497465</t>
  </si>
  <si>
    <t>8</t>
  </si>
  <si>
    <t>622143003</t>
  </si>
  <si>
    <t>Montáž omítkových plastových nebo pozinkovaných rohových profilů</t>
  </si>
  <si>
    <t>m</t>
  </si>
  <si>
    <t>-323581477</t>
  </si>
  <si>
    <t>1,65*4 "stěny podesty</t>
  </si>
  <si>
    <t>2,7*2 "hrany schod. ramene a podhledu</t>
  </si>
  <si>
    <t>Součet</t>
  </si>
  <si>
    <t>9</t>
  </si>
  <si>
    <t>M</t>
  </si>
  <si>
    <t>55343025</t>
  </si>
  <si>
    <t>profil rohový Pz+PVC pro vnější omítky tl 7mm</t>
  </si>
  <si>
    <t>-856240818</t>
  </si>
  <si>
    <t>12*1,15 'Přepočtené koeficientem množství</t>
  </si>
  <si>
    <t>10</t>
  </si>
  <si>
    <t>622151021.WBR.001</t>
  </si>
  <si>
    <t>Penetrační nátěr Weberpas podklad UNI MAR mozaikových tenkovrstvých omítek stěn</t>
  </si>
  <si>
    <t>2010215762</t>
  </si>
  <si>
    <t>11</t>
  </si>
  <si>
    <t>622511112.WBR.001</t>
  </si>
  <si>
    <t>Tenkovrstvá akrylátová omítka weberpas marmolit střednězrnný vnějších stěn</t>
  </si>
  <si>
    <t>628763029</t>
  </si>
  <si>
    <t>2,30*1,65+(1,5*1,65)*2 "stěny podesty</t>
  </si>
  <si>
    <t>2,70*0,27*2 "boční plocha schodišť. ramene</t>
  </si>
  <si>
    <t>2,70*1,15 "podhled schodišťového ramene</t>
  </si>
  <si>
    <t>622525203</t>
  </si>
  <si>
    <t>Oprava tenkovrstvé omítky stěn v rozsahu přes 30 do 50 % - nad stříškou</t>
  </si>
  <si>
    <t>-615884917</t>
  </si>
  <si>
    <t>13</t>
  </si>
  <si>
    <t>624631216</t>
  </si>
  <si>
    <t>Tmelení akrylátovým tmelem spár prefabrikovaných dílců š přes 40 do 50 mm včetně penetrace - tmelení styku stříšky s fasádou</t>
  </si>
  <si>
    <t>-1811525815</t>
  </si>
  <si>
    <t>14</t>
  </si>
  <si>
    <t>629995101</t>
  </si>
  <si>
    <t>Očištění vnějších ploch tlakovou vodou</t>
  </si>
  <si>
    <t>1717438907</t>
  </si>
  <si>
    <t>13,308+8,022</t>
  </si>
  <si>
    <t>15</t>
  </si>
  <si>
    <t>637211122</t>
  </si>
  <si>
    <t>Okapový chodník z betonových dlaždic tl 60 mm kladených do písku se zalitím spár MC</t>
  </si>
  <si>
    <t>719783023</t>
  </si>
  <si>
    <t>16</t>
  </si>
  <si>
    <t>644941111</t>
  </si>
  <si>
    <t>Osazování ventilačních mřížek velikosti do 150 x 200 mm</t>
  </si>
  <si>
    <t>kus</t>
  </si>
  <si>
    <t>-421182770</t>
  </si>
  <si>
    <t>17</t>
  </si>
  <si>
    <t>56245644</t>
  </si>
  <si>
    <t>mřížka větrací kruhová plast se síťovinou 125mm</t>
  </si>
  <si>
    <t>1350444090</t>
  </si>
  <si>
    <t>Ostatní konstrukce a práce, bourání</t>
  </si>
  <si>
    <t>18</t>
  </si>
  <si>
    <t>941111111</t>
  </si>
  <si>
    <t>Montáž lešení řadového trubkového lehkého s podlahami zatížení do 200 kg/m2 š od 0,6 do 0,9 m v do 10 m</t>
  </si>
  <si>
    <t>-16732132</t>
  </si>
  <si>
    <t>2*4*2 "boční pro montáž žlabů</t>
  </si>
  <si>
    <t>2,3*2,4 "pro opravu omítky a těsnění stříšky</t>
  </si>
  <si>
    <t>19</t>
  </si>
  <si>
    <t>941111211</t>
  </si>
  <si>
    <t>Příplatek k lešení řadovému trubkovému lehkému s podlahami do 200 kg/m2 š od 0,6 do 0,9 m v do 10 m za každý den použití</t>
  </si>
  <si>
    <t>1815234489</t>
  </si>
  <si>
    <t>21,520*7</t>
  </si>
  <si>
    <t>20</t>
  </si>
  <si>
    <t>941111811</t>
  </si>
  <si>
    <t>Demontáž lešení řadového trubkového lehkého s podlahami zatížení do 200 kg/m2 š od 0,6 do 0,9 m v do 10 m</t>
  </si>
  <si>
    <t>353067496</t>
  </si>
  <si>
    <t>21,52</t>
  </si>
  <si>
    <t>993111111</t>
  </si>
  <si>
    <t>Dovoz a odvoz lešení řadového do 10 km včetně naložení a složení</t>
  </si>
  <si>
    <t>-582014251</t>
  </si>
  <si>
    <t>22</t>
  </si>
  <si>
    <t>967023693</t>
  </si>
  <si>
    <t>Přisekání kamenných nebo jiných ploch s tvrdým povrchem pl přes 2 m2</t>
  </si>
  <si>
    <t>-207176421</t>
  </si>
  <si>
    <t>1,115*0,25*10 " stupnice</t>
  </si>
  <si>
    <t>1,115*0,16*10 "podstupnice</t>
  </si>
  <si>
    <t>1,50*2,30 "podesta</t>
  </si>
  <si>
    <t>23</t>
  </si>
  <si>
    <t>985323111.SKA</t>
  </si>
  <si>
    <t>Spojovací (adhezní) můstek Sika MonoTop 111 reprofilovaného betonu na cementové bázi tl 1 mm</t>
  </si>
  <si>
    <t>1302058624</t>
  </si>
  <si>
    <t>23,98</t>
  </si>
  <si>
    <t>24</t>
  </si>
  <si>
    <t>978036391</t>
  </si>
  <si>
    <t>Otlučení (osekání) vnějších omítek z umělého kamene v rozsahu přes 80 do 100 %</t>
  </si>
  <si>
    <t>-1846364270</t>
  </si>
  <si>
    <t>25</t>
  </si>
  <si>
    <t>985312134.SKA</t>
  </si>
  <si>
    <t>Stěrka k vyrovnání betonových ploch rubu kleneb a podlah Sika MonoTop-2003 Finish tl do 5 mm</t>
  </si>
  <si>
    <t>1351829555</t>
  </si>
  <si>
    <t>2,30*0,50+(1,5*0,50)*2 "stěny podesty pod úrovní terénu</t>
  </si>
  <si>
    <t>997</t>
  </si>
  <si>
    <t>Doprava suti a vybouraných hmot</t>
  </si>
  <si>
    <t>26</t>
  </si>
  <si>
    <t>997013117</t>
  </si>
  <si>
    <t>Vnitrostaveništní doprava suti a vybouraných hmot pro budovy v přes 21 do 24 m</t>
  </si>
  <si>
    <t>t</t>
  </si>
  <si>
    <t>-476731621</t>
  </si>
  <si>
    <t>27</t>
  </si>
  <si>
    <t>997013511</t>
  </si>
  <si>
    <t>Odvoz suti a vybouraných hmot z meziskládky na skládku do 1 km s naložením a se složením</t>
  </si>
  <si>
    <t>6126367</t>
  </si>
  <si>
    <t>28</t>
  </si>
  <si>
    <t>997013509</t>
  </si>
  <si>
    <t>Příplatek k odvozu suti a vybouraných hmot na skládku ZKD 1 km přes 1 km</t>
  </si>
  <si>
    <t>-1968350002</t>
  </si>
  <si>
    <t>3,301*14</t>
  </si>
  <si>
    <t>29</t>
  </si>
  <si>
    <t>997221615</t>
  </si>
  <si>
    <t>Poplatek za uložení na skládce (skládkovné) stavebního odpadu betonového kód odpadu 17 01 01</t>
  </si>
  <si>
    <t>-355586207</t>
  </si>
  <si>
    <t>3,301</t>
  </si>
  <si>
    <t>998</t>
  </si>
  <si>
    <t>Přesun hmot</t>
  </si>
  <si>
    <t>30</t>
  </si>
  <si>
    <t>998011011</t>
  </si>
  <si>
    <t>Přesun hmot pro budovy zděné s omezením mechanizace pro budovy v přes 24 do 36 m</t>
  </si>
  <si>
    <t>-1880430858</t>
  </si>
  <si>
    <t>PSV</t>
  </si>
  <si>
    <t>Práce a dodávky PSV</t>
  </si>
  <si>
    <t>711</t>
  </si>
  <si>
    <t>Izolace proti vodě, vlhkosti a plynům</t>
  </si>
  <si>
    <t>31</t>
  </si>
  <si>
    <t>711199101</t>
  </si>
  <si>
    <t>Provedení těsnícího pásu do spoje dilatační nebo styčné spáry podlaha - stěna</t>
  </si>
  <si>
    <t>-1736606627</t>
  </si>
  <si>
    <t>32</t>
  </si>
  <si>
    <t>59054242</t>
  </si>
  <si>
    <t>páska pružná těsnící hydroizolační -kout</t>
  </si>
  <si>
    <t>-381976547</t>
  </si>
  <si>
    <t>33</t>
  </si>
  <si>
    <t>711413111.MUR</t>
  </si>
  <si>
    <t>Izolace proti vodě za studena vodorovná těsnicí hmotou MUREXIN 2K Standard</t>
  </si>
  <si>
    <t>-1450719763</t>
  </si>
  <si>
    <t>34</t>
  </si>
  <si>
    <t>711413121.MUR</t>
  </si>
  <si>
    <t>Izolace proti vodě za studena svislá těsnicí hmotou MUREXIN 2K Standard</t>
  </si>
  <si>
    <t>1783971639</t>
  </si>
  <si>
    <t>35</t>
  </si>
  <si>
    <t>998711113</t>
  </si>
  <si>
    <t>Přesun hmot tonážní pro izolace proti vodě, vlhkosti a plynům s omezením mechanizace v objektech v přes 12 do 60 m</t>
  </si>
  <si>
    <t>-1288578813</t>
  </si>
  <si>
    <t>764</t>
  </si>
  <si>
    <t>Konstrukce klempířské</t>
  </si>
  <si>
    <t>36</t>
  </si>
  <si>
    <t>764501113</t>
  </si>
  <si>
    <t>Montáž žlabu podokapního hranatého</t>
  </si>
  <si>
    <t>-1994230274</t>
  </si>
  <si>
    <t>37</t>
  </si>
  <si>
    <t>55350105</t>
  </si>
  <si>
    <t>žlab podokapní hranatý čtvercový Pz barvený 136mm</t>
  </si>
  <si>
    <t>-843293900</t>
  </si>
  <si>
    <t>2*1,2 'Přepočtené koeficientem množství</t>
  </si>
  <si>
    <t>38</t>
  </si>
  <si>
    <t>764501115</t>
  </si>
  <si>
    <t>Montáž háku podokapního hranatého</t>
  </si>
  <si>
    <t>-278271439</t>
  </si>
  <si>
    <t>39</t>
  </si>
  <si>
    <t>55350129</t>
  </si>
  <si>
    <t>hák žlabový k čtvercovým žlabům Pz barvený 136mm dl 210mm</t>
  </si>
  <si>
    <t>2024433967</t>
  </si>
  <si>
    <t>40</t>
  </si>
  <si>
    <t>998764114</t>
  </si>
  <si>
    <t>Přesun hmot tonážní pro konstrukce klempířské s omezením mechanizace v objektech v přes 24 do 36 m</t>
  </si>
  <si>
    <t>-1573584113</t>
  </si>
  <si>
    <t>767</t>
  </si>
  <si>
    <t>Konstrukce zámečnické</t>
  </si>
  <si>
    <t>41</t>
  </si>
  <si>
    <t>767161824</t>
  </si>
  <si>
    <t>Demontáž zábradlí schodišťového nerozebíratelného hmotnosti 1 m zábradlí přes 20 kg do suti</t>
  </si>
  <si>
    <t>-1156575972</t>
  </si>
  <si>
    <t>2,70+1,75*2+1,15+2,70</t>
  </si>
  <si>
    <t>42</t>
  </si>
  <si>
    <t>767223222</t>
  </si>
  <si>
    <t>Montáž přímého kovového zábradlí do betonu konstrukce na schodišti v exteriéru</t>
  </si>
  <si>
    <t>-615038001</t>
  </si>
  <si>
    <t>(2,83+1,55)*2+1,230</t>
  </si>
  <si>
    <t>43</t>
  </si>
  <si>
    <t>63126080</t>
  </si>
  <si>
    <t>zábradlí žárově zinkované - madlo, výplň, výška 1,1m</t>
  </si>
  <si>
    <t>1490426277</t>
  </si>
  <si>
    <t>9,99</t>
  </si>
  <si>
    <t>44</t>
  </si>
  <si>
    <t>767531121</t>
  </si>
  <si>
    <t>Osazení zapuštěného rámu z L profilů k čisticím rohožím</t>
  </si>
  <si>
    <t>1671038913</t>
  </si>
  <si>
    <t>0,9*2+0,45*2</t>
  </si>
  <si>
    <t>45</t>
  </si>
  <si>
    <t>69752160</t>
  </si>
  <si>
    <t>rám pro zapuštění profil L-30/30 25/25 20/30 15/30-Al</t>
  </si>
  <si>
    <t>2099076376</t>
  </si>
  <si>
    <t>2,7*1,1 'Přepočtené koeficientem množství</t>
  </si>
  <si>
    <t>46</t>
  </si>
  <si>
    <t>767531212</t>
  </si>
  <si>
    <t>Montáž vstupních kovových nebo plastových rohoží čisticích zón plochy přes 0,5 do 1 m2</t>
  </si>
  <si>
    <t>1485222133</t>
  </si>
  <si>
    <t>47</t>
  </si>
  <si>
    <t>69752065</t>
  </si>
  <si>
    <t>rohož vstupní provedení rýhované hliníkové profily</t>
  </si>
  <si>
    <t>-724852141</t>
  </si>
  <si>
    <t>0,9*0,45</t>
  </si>
  <si>
    <t>48</t>
  </si>
  <si>
    <t>998767114</t>
  </si>
  <si>
    <t>Přesun hmot tonážní pro zámečnické konstrukce s omezením mechanizace v objektech v přes 24 do 36 m</t>
  </si>
  <si>
    <t>1636182319</t>
  </si>
  <si>
    <t>771</t>
  </si>
  <si>
    <t>Podlahy z dlaždic</t>
  </si>
  <si>
    <t>49</t>
  </si>
  <si>
    <t>771271812</t>
  </si>
  <si>
    <t>Demontáž obkladů stupnic z dlaždic keramických kladených do malty š přes 250 do 350 mm</t>
  </si>
  <si>
    <t>588158984</t>
  </si>
  <si>
    <t>1,115*10 " stupňů</t>
  </si>
  <si>
    <t>50</t>
  </si>
  <si>
    <t>771271832</t>
  </si>
  <si>
    <t>Demontáž obkladů podstupnic z dlaždic keramických kladených do malty v do 250 mm</t>
  </si>
  <si>
    <t>-728823230</t>
  </si>
  <si>
    <t>51</t>
  </si>
  <si>
    <t>771274623</t>
  </si>
  <si>
    <t>Montáž obkladů stupnic z dlaždic keramických reliéfních nebo z dekorů lepených polyuretanovým pružným hydroizolačním lepidlem š přes 250 do 300 mm</t>
  </si>
  <si>
    <t>-195504658</t>
  </si>
  <si>
    <t>52</t>
  </si>
  <si>
    <t>59761138</t>
  </si>
  <si>
    <t>schodovka keramická mrazuvzdorná R10/A povrch reliéfní/matný tl do 12mm š přes 250 do 300mm dl přes 400 do 600mm, vroubkovaná u okraje, protiskluznost μ ≥ 0,6, okajové dlaždice s přesahem „nosem“</t>
  </si>
  <si>
    <t>-1583673965</t>
  </si>
  <si>
    <t>11,15*1,1 'Přepočtené koeficientem množství</t>
  </si>
  <si>
    <t>53</t>
  </si>
  <si>
    <t>771274642</t>
  </si>
  <si>
    <t>Montáž obkladů podstupnic z dlaždic keramických reliéfních nebo z dekorů lepených polyuretanovým pružným hydroizolačním lepidlem v přes 150 do 200 mm</t>
  </si>
  <si>
    <t>538757656</t>
  </si>
  <si>
    <t>54</t>
  </si>
  <si>
    <t>771575634</t>
  </si>
  <si>
    <t>Montáž podlah keramických reliéfních nebo z dekorů lepených hydroizolačním polyuretanovým lepidlem přes 4 do 6 ks/m2, podesta vstupu</t>
  </si>
  <si>
    <t>-839925144</t>
  </si>
  <si>
    <t>1,50*2,30+1,50*0,30 "podesta vstupu</t>
  </si>
  <si>
    <t>55</t>
  </si>
  <si>
    <t>59761132</t>
  </si>
  <si>
    <t>dlažba keramická slinutá mrazuvzdorná R10/A povrch reliéfní/matný tl do 12mm přes 9 do 12ks/m2</t>
  </si>
  <si>
    <t>-518883247</t>
  </si>
  <si>
    <t>11,15*0,160 "podstupnice</t>
  </si>
  <si>
    <t>5,684*1,1 'Přepočtené koeficientem množství</t>
  </si>
  <si>
    <t>56</t>
  </si>
  <si>
    <t>771474212</t>
  </si>
  <si>
    <t>Montáž soklů z dlaždic keramických rovných lepených cementovým flexibilním rychletuhnoucím lepidlem v přes 65 do 90 mm</t>
  </si>
  <si>
    <t>284009465</t>
  </si>
  <si>
    <t>0,30+0,5+0,30+0,30</t>
  </si>
  <si>
    <t>57</t>
  </si>
  <si>
    <t>59761184</t>
  </si>
  <si>
    <t>sokl keramický mrazuvzdorný povrch hladký/matný tl do 10mm výšky přes 65 do 90mm</t>
  </si>
  <si>
    <t>1408543185</t>
  </si>
  <si>
    <t>1,4*1,1 'Přepočtené koeficientem množství</t>
  </si>
  <si>
    <t>58</t>
  </si>
  <si>
    <t>771571810</t>
  </si>
  <si>
    <t>Demontáž podlah z dlaždic keramických kladených do malty</t>
  </si>
  <si>
    <t>1514273287</t>
  </si>
  <si>
    <t>59</t>
  </si>
  <si>
    <t>771591264.LSS</t>
  </si>
  <si>
    <t>Izolace těsnícími pásy mezi podlahou a stěnou SE 5</t>
  </si>
  <si>
    <t>412155748</t>
  </si>
  <si>
    <t>60</t>
  </si>
  <si>
    <t>998771114</t>
  </si>
  <si>
    <t>Přesun hmot tonážní pro podlahy z dlaždic s omezením mechanizace v objektech v přes 24 do 36 m</t>
  </si>
  <si>
    <t>-710596919</t>
  </si>
  <si>
    <t>781</t>
  </si>
  <si>
    <t>Dokončovací práce - obklady</t>
  </si>
  <si>
    <t>61</t>
  </si>
  <si>
    <t>781161022</t>
  </si>
  <si>
    <t>Montáž profilu ukončujícího pro dlažbu na balkonech a terasách</t>
  </si>
  <si>
    <t>159612870</t>
  </si>
  <si>
    <t>1,500*2</t>
  </si>
  <si>
    <t>62</t>
  </si>
  <si>
    <t>59054296</t>
  </si>
  <si>
    <t>profil ukončovací s okapničkou děrovaná hrana s drenáží barevný lak Al dl 2,5m v 10mm</t>
  </si>
  <si>
    <t>53400685</t>
  </si>
  <si>
    <t>3*1,1 'Přepočtené koeficientem množství</t>
  </si>
  <si>
    <t>783</t>
  </si>
  <si>
    <t>Dokončovací práce - nátěry</t>
  </si>
  <si>
    <t>63</t>
  </si>
  <si>
    <t>783801501</t>
  </si>
  <si>
    <t>Omytí omítek před provedením nátěru</t>
  </si>
  <si>
    <t>-404879653</t>
  </si>
  <si>
    <t>64</t>
  </si>
  <si>
    <t>783822207</t>
  </si>
  <si>
    <t>Lokální vyrovnání omítky před provedením nátěru disperzní stěrkou tl do 3 mm pl přes 0,5 do 1,0 m2</t>
  </si>
  <si>
    <t>1037812772</t>
  </si>
  <si>
    <t>65</t>
  </si>
  <si>
    <t>783823131</t>
  </si>
  <si>
    <t>Penetrační akrylátový nátěr hladkých, tenkovrstvých zrnitých nebo štukových omítek</t>
  </si>
  <si>
    <t>1978782163</t>
  </si>
  <si>
    <t>66</t>
  </si>
  <si>
    <t>783827121</t>
  </si>
  <si>
    <t>Krycí jednonásobný akrylátový nátěr omítek stupně členitosti 1 a 2</t>
  </si>
  <si>
    <t>1200573955</t>
  </si>
  <si>
    <t>HZS</t>
  </si>
  <si>
    <t>Hodinové zúčtovací sazby</t>
  </si>
  <si>
    <t>67</t>
  </si>
  <si>
    <t>HZS1302</t>
  </si>
  <si>
    <t>Hodinová zúčtovací sazba zedník specialista - sjednocení výšky stupňů, odhad, účtovat dle skutečně odpracovaných hodin</t>
  </si>
  <si>
    <t>hod</t>
  </si>
  <si>
    <t>512</t>
  </si>
  <si>
    <t>1033924271</t>
  </si>
  <si>
    <t>68</t>
  </si>
  <si>
    <t>985675111</t>
  </si>
  <si>
    <t>Bednění pro sjednocení výšky stupňů - zřízení - odhad, účtovat dle skutečnosti</t>
  </si>
  <si>
    <t>1569602019</t>
  </si>
  <si>
    <t>(1,15*0,16)*10 "čelní hrany podstupnic</t>
  </si>
  <si>
    <t>2,8*0,3*2 " boční hrany ramene</t>
  </si>
  <si>
    <t>69</t>
  </si>
  <si>
    <t>985675121</t>
  </si>
  <si>
    <t>Bednění stupňů - odstranění</t>
  </si>
  <si>
    <t>1259388061</t>
  </si>
  <si>
    <t>3,52</t>
  </si>
  <si>
    <t>70</t>
  </si>
  <si>
    <t>58932940</t>
  </si>
  <si>
    <t>beton C 25/30 XF2-3 kamenivo frakce 0/8 - odhad, účtovat dle skutečnosti</t>
  </si>
  <si>
    <t>864437627</t>
  </si>
  <si>
    <t>VRN</t>
  </si>
  <si>
    <t>Vedlejší rozpočtové náklady</t>
  </si>
  <si>
    <t>VRN3</t>
  </si>
  <si>
    <t>Zařízení staveniště</t>
  </si>
  <si>
    <t>71</t>
  </si>
  <si>
    <t>032002000</t>
  </si>
  <si>
    <t>Vybavení staveniště</t>
  </si>
  <si>
    <t>%</t>
  </si>
  <si>
    <t>1024</t>
  </si>
  <si>
    <t>1749218836</t>
  </si>
  <si>
    <t>72</t>
  </si>
  <si>
    <t>039203000</t>
  </si>
  <si>
    <t>Úprava terénu po ukončené výstavbě</t>
  </si>
  <si>
    <t>kpl</t>
  </si>
  <si>
    <t>458577146</t>
  </si>
  <si>
    <t>VRN7</t>
  </si>
  <si>
    <t>Provozní vlivy</t>
  </si>
  <si>
    <t>73</t>
  </si>
  <si>
    <t>071103000</t>
  </si>
  <si>
    <t>Provoz investora</t>
  </si>
  <si>
    <t>-296380345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</si>
</sst>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5" t="s">
        <v>14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R5" s="18"/>
      <c r="BE5" s="172" t="s">
        <v>15</v>
      </c>
      <c r="BS5" s="15" t="s">
        <v>6</v>
      </c>
    </row>
    <row r="6" spans="1:74" ht="36.9" customHeight="1">
      <c r="B6" s="18"/>
      <c r="D6" s="24" t="s">
        <v>16</v>
      </c>
      <c r="K6" s="177" t="s">
        <v>17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R6" s="18"/>
      <c r="BE6" s="173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3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3"/>
      <c r="BS8" s="15" t="s">
        <v>6</v>
      </c>
    </row>
    <row r="9" spans="1:74" ht="14.4" customHeight="1">
      <c r="B9" s="18"/>
      <c r="AR9" s="18"/>
      <c r="BE9" s="173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3"/>
      <c r="BS10" s="15" t="s">
        <v>6</v>
      </c>
    </row>
    <row r="11" spans="1:74" ht="18.45" customHeight="1">
      <c r="B11" s="18"/>
      <c r="E11" s="23" t="s">
        <v>26</v>
      </c>
      <c r="AK11" s="25" t="s">
        <v>27</v>
      </c>
      <c r="AN11" s="23" t="s">
        <v>1</v>
      </c>
      <c r="AR11" s="18"/>
      <c r="BE11" s="173"/>
      <c r="BS11" s="15" t="s">
        <v>6</v>
      </c>
    </row>
    <row r="12" spans="1:74" ht="6.9" customHeight="1">
      <c r="B12" s="18"/>
      <c r="AR12" s="18"/>
      <c r="BE12" s="173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73"/>
      <c r="BS13" s="15" t="s">
        <v>6</v>
      </c>
    </row>
    <row r="14" spans="1:74" ht="13.2">
      <c r="B14" s="18"/>
      <c r="E14" s="178" t="s">
        <v>29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25" t="s">
        <v>27</v>
      </c>
      <c r="AN14" s="27" t="s">
        <v>29</v>
      </c>
      <c r="AR14" s="18"/>
      <c r="BE14" s="173"/>
      <c r="BS14" s="15" t="s">
        <v>6</v>
      </c>
    </row>
    <row r="15" spans="1:74" ht="6.9" customHeight="1">
      <c r="B15" s="18"/>
      <c r="AR15" s="18"/>
      <c r="BE15" s="173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73"/>
      <c r="BS16" s="15" t="s">
        <v>4</v>
      </c>
    </row>
    <row r="17" spans="2:71" ht="18.45" customHeight="1">
      <c r="B17" s="18"/>
      <c r="E17" s="23" t="s">
        <v>31</v>
      </c>
      <c r="AK17" s="25" t="s">
        <v>27</v>
      </c>
      <c r="AN17" s="23" t="s">
        <v>1</v>
      </c>
      <c r="AR17" s="18"/>
      <c r="BE17" s="173"/>
      <c r="BS17" s="15" t="s">
        <v>32</v>
      </c>
    </row>
    <row r="18" spans="2:71" ht="6.9" customHeight="1">
      <c r="B18" s="18"/>
      <c r="AR18" s="18"/>
      <c r="BE18" s="173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</v>
      </c>
      <c r="AR19" s="18"/>
      <c r="BE19" s="173"/>
      <c r="BS19" s="15" t="s">
        <v>6</v>
      </c>
    </row>
    <row r="20" spans="2:71" ht="18.45" customHeight="1">
      <c r="B20" s="18"/>
      <c r="E20" s="23" t="s">
        <v>34</v>
      </c>
      <c r="AK20" s="25" t="s">
        <v>27</v>
      </c>
      <c r="AN20" s="23" t="s">
        <v>1</v>
      </c>
      <c r="AR20" s="18"/>
      <c r="BE20" s="173"/>
      <c r="BS20" s="15" t="s">
        <v>32</v>
      </c>
    </row>
    <row r="21" spans="2:71" ht="6.9" customHeight="1">
      <c r="B21" s="18"/>
      <c r="AR21" s="18"/>
      <c r="BE21" s="173"/>
    </row>
    <row r="22" spans="2:71" ht="12" customHeight="1">
      <c r="B22" s="18"/>
      <c r="D22" s="25" t="s">
        <v>35</v>
      </c>
      <c r="AR22" s="18"/>
      <c r="BE22" s="173"/>
    </row>
    <row r="23" spans="2:71" ht="16.5" customHeight="1">
      <c r="B23" s="18"/>
      <c r="E23" s="180" t="s">
        <v>1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R23" s="18"/>
      <c r="BE23" s="173"/>
    </row>
    <row r="24" spans="2:71" ht="6.9" customHeight="1">
      <c r="B24" s="18"/>
      <c r="AR24" s="18"/>
      <c r="BE24" s="173"/>
    </row>
    <row r="25" spans="2:71" ht="6.9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3"/>
    </row>
    <row r="26" spans="2:71" s="1" customFormat="1" ht="25.95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1">
        <f>ROUND(AG94,2)</f>
        <v>0</v>
      </c>
      <c r="AL26" s="182"/>
      <c r="AM26" s="182"/>
      <c r="AN26" s="182"/>
      <c r="AO26" s="182"/>
      <c r="AR26" s="30"/>
      <c r="BE26" s="173"/>
    </row>
    <row r="27" spans="2:71" s="1" customFormat="1" ht="6.9" customHeight="1">
      <c r="B27" s="30"/>
      <c r="AR27" s="30"/>
      <c r="BE27" s="173"/>
    </row>
    <row r="28" spans="2:71" s="1" customFormat="1" ht="13.2">
      <c r="B28" s="30"/>
      <c r="L28" s="183" t="s">
        <v>37</v>
      </c>
      <c r="M28" s="183"/>
      <c r="N28" s="183"/>
      <c r="O28" s="183"/>
      <c r="P28" s="183"/>
      <c r="W28" s="183" t="s">
        <v>38</v>
      </c>
      <c r="X28" s="183"/>
      <c r="Y28" s="183"/>
      <c r="Z28" s="183"/>
      <c r="AA28" s="183"/>
      <c r="AB28" s="183"/>
      <c r="AC28" s="183"/>
      <c r="AD28" s="183"/>
      <c r="AE28" s="183"/>
      <c r="AK28" s="183" t="s">
        <v>39</v>
      </c>
      <c r="AL28" s="183"/>
      <c r="AM28" s="183"/>
      <c r="AN28" s="183"/>
      <c r="AO28" s="183"/>
      <c r="AR28" s="30"/>
      <c r="BE28" s="173"/>
    </row>
    <row r="29" spans="2:71" s="2" customFormat="1" ht="14.4" customHeight="1">
      <c r="B29" s="34"/>
      <c r="D29" s="25" t="s">
        <v>40</v>
      </c>
      <c r="F29" s="25" t="s">
        <v>41</v>
      </c>
      <c r="L29" s="186">
        <v>0.21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4"/>
      <c r="BE29" s="174"/>
    </row>
    <row r="30" spans="2:71" s="2" customFormat="1" ht="14.4" customHeight="1">
      <c r="B30" s="34"/>
      <c r="F30" s="25" t="s">
        <v>42</v>
      </c>
      <c r="L30" s="186">
        <v>0.12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4"/>
      <c r="BE30" s="174"/>
    </row>
    <row r="31" spans="2:71" s="2" customFormat="1" ht="14.4" hidden="1" customHeight="1">
      <c r="B31" s="34"/>
      <c r="F31" s="25" t="s">
        <v>43</v>
      </c>
      <c r="L31" s="186">
        <v>0.21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4"/>
      <c r="BE31" s="174"/>
    </row>
    <row r="32" spans="2:71" s="2" customFormat="1" ht="14.4" hidden="1" customHeight="1">
      <c r="B32" s="34"/>
      <c r="F32" s="25" t="s">
        <v>44</v>
      </c>
      <c r="L32" s="186">
        <v>0.12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4"/>
      <c r="BE32" s="174"/>
    </row>
    <row r="33" spans="2:57" s="2" customFormat="1" ht="14.4" hidden="1" customHeight="1">
      <c r="B33" s="34"/>
      <c r="F33" s="25" t="s">
        <v>45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4"/>
      <c r="BE33" s="174"/>
    </row>
    <row r="34" spans="2:57" s="1" customFormat="1" ht="6.9" customHeight="1">
      <c r="B34" s="30"/>
      <c r="AR34" s="30"/>
      <c r="BE34" s="173"/>
    </row>
    <row r="35" spans="2:57" s="1" customFormat="1" ht="25.95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187" t="s">
        <v>48</v>
      </c>
      <c r="Y35" s="188"/>
      <c r="Z35" s="188"/>
      <c r="AA35" s="188"/>
      <c r="AB35" s="188"/>
      <c r="AC35" s="37"/>
      <c r="AD35" s="37"/>
      <c r="AE35" s="37"/>
      <c r="AF35" s="37"/>
      <c r="AG35" s="37"/>
      <c r="AH35" s="37"/>
      <c r="AI35" s="37"/>
      <c r="AJ35" s="37"/>
      <c r="AK35" s="189">
        <f>SUM(AK26:AK33)</f>
        <v>0</v>
      </c>
      <c r="AL35" s="188"/>
      <c r="AM35" s="188"/>
      <c r="AN35" s="188"/>
      <c r="AO35" s="190"/>
      <c r="AP35" s="35"/>
      <c r="AQ35" s="35"/>
      <c r="AR35" s="30"/>
    </row>
    <row r="36" spans="2:57" s="1" customFormat="1" ht="6.9" customHeight="1">
      <c r="B36" s="30"/>
      <c r="AR36" s="30"/>
    </row>
    <row r="37" spans="2:57" s="1" customFormat="1" ht="14.4" customHeight="1">
      <c r="B37" s="30"/>
      <c r="AR37" s="30"/>
    </row>
    <row r="38" spans="2:57" ht="14.4" customHeight="1">
      <c r="B38" s="18"/>
      <c r="AR38" s="18"/>
    </row>
    <row r="39" spans="2:57" ht="14.4" customHeight="1">
      <c r="B39" s="18"/>
      <c r="AR39" s="18"/>
    </row>
    <row r="40" spans="2:57" ht="14.4" customHeight="1">
      <c r="B40" s="18"/>
      <c r="AR40" s="18"/>
    </row>
    <row r="41" spans="2:57" ht="14.4" customHeight="1">
      <c r="B41" s="18"/>
      <c r="AR41" s="18"/>
    </row>
    <row r="42" spans="2:57" ht="14.4" customHeight="1">
      <c r="B42" s="18"/>
      <c r="AR42" s="18"/>
    </row>
    <row r="43" spans="2:57" ht="14.4" customHeight="1">
      <c r="B43" s="18"/>
      <c r="AR43" s="18"/>
    </row>
    <row r="44" spans="2:57" ht="14.4" customHeight="1">
      <c r="B44" s="18"/>
      <c r="AR44" s="18"/>
    </row>
    <row r="45" spans="2:57" ht="14.4" customHeight="1">
      <c r="B45" s="18"/>
      <c r="AR45" s="18"/>
    </row>
    <row r="46" spans="2:57" ht="14.4" customHeight="1">
      <c r="B46" s="18"/>
      <c r="AR46" s="18"/>
    </row>
    <row r="47" spans="2:57" ht="14.4" customHeight="1">
      <c r="B47" s="18"/>
      <c r="AR47" s="18"/>
    </row>
    <row r="48" spans="2:57" ht="14.4" customHeight="1">
      <c r="B48" s="18"/>
      <c r="AR48" s="18"/>
    </row>
    <row r="49" spans="2:44" s="1" customFormat="1" ht="14.4" customHeight="1">
      <c r="B49" s="30"/>
      <c r="D49" s="39" t="s">
        <v>49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50</v>
      </c>
      <c r="AI49" s="40"/>
      <c r="AJ49" s="40"/>
      <c r="AK49" s="40"/>
      <c r="AL49" s="40"/>
      <c r="AM49" s="40"/>
      <c r="AN49" s="40"/>
      <c r="AO49" s="40"/>
      <c r="AR49" s="30"/>
    </row>
    <row r="50" spans="2:44" ht="10.199999999999999">
      <c r="B50" s="18"/>
      <c r="AR50" s="18"/>
    </row>
    <row r="51" spans="2:44" ht="10.199999999999999">
      <c r="B51" s="18"/>
      <c r="AR51" s="18"/>
    </row>
    <row r="52" spans="2:44" ht="10.199999999999999">
      <c r="B52" s="18"/>
      <c r="AR52" s="18"/>
    </row>
    <row r="53" spans="2:44" ht="10.199999999999999">
      <c r="B53" s="18"/>
      <c r="AR53" s="18"/>
    </row>
    <row r="54" spans="2:44" ht="10.199999999999999">
      <c r="B54" s="18"/>
      <c r="AR54" s="18"/>
    </row>
    <row r="55" spans="2:44" ht="10.199999999999999">
      <c r="B55" s="18"/>
      <c r="AR55" s="18"/>
    </row>
    <row r="56" spans="2:44" ht="10.199999999999999">
      <c r="B56" s="18"/>
      <c r="AR56" s="18"/>
    </row>
    <row r="57" spans="2:44" ht="10.199999999999999">
      <c r="B57" s="18"/>
      <c r="AR57" s="18"/>
    </row>
    <row r="58" spans="2:44" ht="10.199999999999999">
      <c r="B58" s="18"/>
      <c r="AR58" s="18"/>
    </row>
    <row r="59" spans="2:44" ht="10.199999999999999">
      <c r="B59" s="18"/>
      <c r="AR59" s="18"/>
    </row>
    <row r="60" spans="2:44" s="1" customFormat="1" ht="13.2">
      <c r="B60" s="30"/>
      <c r="D60" s="41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51</v>
      </c>
      <c r="AI60" s="32"/>
      <c r="AJ60" s="32"/>
      <c r="AK60" s="32"/>
      <c r="AL60" s="32"/>
      <c r="AM60" s="41" t="s">
        <v>52</v>
      </c>
      <c r="AN60" s="32"/>
      <c r="AO60" s="32"/>
      <c r="AR60" s="30"/>
    </row>
    <row r="61" spans="2:44" ht="10.199999999999999">
      <c r="B61" s="18"/>
      <c r="AR61" s="18"/>
    </row>
    <row r="62" spans="2:44" ht="10.199999999999999">
      <c r="B62" s="18"/>
      <c r="AR62" s="18"/>
    </row>
    <row r="63" spans="2:44" ht="10.199999999999999">
      <c r="B63" s="18"/>
      <c r="AR63" s="18"/>
    </row>
    <row r="64" spans="2:44" s="1" customFormat="1" ht="13.2">
      <c r="B64" s="30"/>
      <c r="D64" s="39" t="s">
        <v>53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54</v>
      </c>
      <c r="AI64" s="40"/>
      <c r="AJ64" s="40"/>
      <c r="AK64" s="40"/>
      <c r="AL64" s="40"/>
      <c r="AM64" s="40"/>
      <c r="AN64" s="40"/>
      <c r="AO64" s="40"/>
      <c r="AR64" s="30"/>
    </row>
    <row r="65" spans="2:44" ht="10.199999999999999">
      <c r="B65" s="18"/>
      <c r="AR65" s="18"/>
    </row>
    <row r="66" spans="2:44" ht="10.199999999999999">
      <c r="B66" s="18"/>
      <c r="AR66" s="18"/>
    </row>
    <row r="67" spans="2:44" ht="10.199999999999999">
      <c r="B67" s="18"/>
      <c r="AR67" s="18"/>
    </row>
    <row r="68" spans="2:44" ht="10.199999999999999">
      <c r="B68" s="18"/>
      <c r="AR68" s="18"/>
    </row>
    <row r="69" spans="2:44" ht="10.199999999999999">
      <c r="B69" s="18"/>
      <c r="AR69" s="18"/>
    </row>
    <row r="70" spans="2:44" ht="10.199999999999999">
      <c r="B70" s="18"/>
      <c r="AR70" s="18"/>
    </row>
    <row r="71" spans="2:44" ht="10.199999999999999">
      <c r="B71" s="18"/>
      <c r="AR71" s="18"/>
    </row>
    <row r="72" spans="2:44" ht="10.199999999999999">
      <c r="B72" s="18"/>
      <c r="AR72" s="18"/>
    </row>
    <row r="73" spans="2:44" ht="10.199999999999999">
      <c r="B73" s="18"/>
      <c r="AR73" s="18"/>
    </row>
    <row r="74" spans="2:44" ht="10.199999999999999">
      <c r="B74" s="18"/>
      <c r="AR74" s="18"/>
    </row>
    <row r="75" spans="2:44" s="1" customFormat="1" ht="13.2">
      <c r="B75" s="30"/>
      <c r="D75" s="41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51</v>
      </c>
      <c r="AI75" s="32"/>
      <c r="AJ75" s="32"/>
      <c r="AK75" s="32"/>
      <c r="AL75" s="32"/>
      <c r="AM75" s="41" t="s">
        <v>52</v>
      </c>
      <c r="AN75" s="32"/>
      <c r="AO75" s="32"/>
      <c r="AR75" s="30"/>
    </row>
    <row r="76" spans="2:44" s="1" customFormat="1" ht="10.199999999999999">
      <c r="B76" s="30"/>
      <c r="AR76" s="30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" customHeight="1">
      <c r="B82" s="30"/>
      <c r="C82" s="19" t="s">
        <v>55</v>
      </c>
      <c r="AR82" s="30"/>
    </row>
    <row r="83" spans="1:90" s="1" customFormat="1" ht="6.9" customHeight="1">
      <c r="B83" s="30"/>
      <c r="AR83" s="30"/>
    </row>
    <row r="84" spans="1:90" s="3" customFormat="1" ht="12" customHeight="1">
      <c r="B84" s="46"/>
      <c r="C84" s="25" t="s">
        <v>13</v>
      </c>
      <c r="L84" s="3" t="str">
        <f>K5</f>
        <v>041</v>
      </c>
      <c r="AR84" s="46"/>
    </row>
    <row r="85" spans="1:90" s="4" customFormat="1" ht="36.9" customHeight="1">
      <c r="B85" s="47"/>
      <c r="C85" s="48" t="s">
        <v>16</v>
      </c>
      <c r="L85" s="191" t="str">
        <f>K6</f>
        <v>Stavební úpravy venkovního schodiště na ul. 17. listopadu 1130/37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R85" s="47"/>
    </row>
    <row r="86" spans="1:90" s="1" customFormat="1" ht="6.9" customHeight="1">
      <c r="B86" s="30"/>
      <c r="AR86" s="30"/>
    </row>
    <row r="87" spans="1:90" s="1" customFormat="1" ht="12" customHeight="1">
      <c r="B87" s="30"/>
      <c r="C87" s="25" t="s">
        <v>20</v>
      </c>
      <c r="L87" s="49" t="str">
        <f>IF(K8="","",K8)</f>
        <v>Havířov</v>
      </c>
      <c r="AI87" s="25" t="s">
        <v>22</v>
      </c>
      <c r="AM87" s="193" t="str">
        <f>IF(AN8= "","",AN8)</f>
        <v>9. 4. 2025</v>
      </c>
      <c r="AN87" s="193"/>
      <c r="AR87" s="30"/>
    </row>
    <row r="88" spans="1:90" s="1" customFormat="1" ht="6.9" customHeight="1">
      <c r="B88" s="30"/>
      <c r="AR88" s="30"/>
    </row>
    <row r="89" spans="1:90" s="1" customFormat="1" ht="15.15" customHeight="1">
      <c r="B89" s="30"/>
      <c r="C89" s="25" t="s">
        <v>24</v>
      </c>
      <c r="L89" s="3" t="str">
        <f>IF(E11= "","",E11)</f>
        <v>SBD Havířov</v>
      </c>
      <c r="AI89" s="25" t="s">
        <v>30</v>
      </c>
      <c r="AM89" s="194" t="str">
        <f>IF(E17="","",E17)</f>
        <v>Ing. Čeněk Bartek</v>
      </c>
      <c r="AN89" s="195"/>
      <c r="AO89" s="195"/>
      <c r="AP89" s="195"/>
      <c r="AR89" s="30"/>
      <c r="AS89" s="196" t="s">
        <v>56</v>
      </c>
      <c r="AT89" s="197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15" customHeight="1">
      <c r="B90" s="30"/>
      <c r="C90" s="25" t="s">
        <v>28</v>
      </c>
      <c r="L90" s="3" t="str">
        <f>IF(E14= "Vyplň údaj","",E14)</f>
        <v/>
      </c>
      <c r="AI90" s="25" t="s">
        <v>33</v>
      </c>
      <c r="AM90" s="194" t="str">
        <f>IF(E20="","",E20)</f>
        <v>Barvík Svatopluk</v>
      </c>
      <c r="AN90" s="195"/>
      <c r="AO90" s="195"/>
      <c r="AP90" s="195"/>
      <c r="AR90" s="30"/>
      <c r="AS90" s="198"/>
      <c r="AT90" s="199"/>
      <c r="BD90" s="54"/>
    </row>
    <row r="91" spans="1:90" s="1" customFormat="1" ht="10.8" customHeight="1">
      <c r="B91" s="30"/>
      <c r="AR91" s="30"/>
      <c r="AS91" s="198"/>
      <c r="AT91" s="199"/>
      <c r="BD91" s="54"/>
    </row>
    <row r="92" spans="1:90" s="1" customFormat="1" ht="29.25" customHeight="1">
      <c r="B92" s="30"/>
      <c r="C92" s="200" t="s">
        <v>57</v>
      </c>
      <c r="D92" s="201"/>
      <c r="E92" s="201"/>
      <c r="F92" s="201"/>
      <c r="G92" s="201"/>
      <c r="H92" s="55"/>
      <c r="I92" s="202" t="s">
        <v>58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59</v>
      </c>
      <c r="AH92" s="201"/>
      <c r="AI92" s="201"/>
      <c r="AJ92" s="201"/>
      <c r="AK92" s="201"/>
      <c r="AL92" s="201"/>
      <c r="AM92" s="201"/>
      <c r="AN92" s="202" t="s">
        <v>60</v>
      </c>
      <c r="AO92" s="201"/>
      <c r="AP92" s="204"/>
      <c r="AQ92" s="56" t="s">
        <v>61</v>
      </c>
      <c r="AR92" s="30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0" s="1" customFormat="1" ht="10.8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V94" s="70" t="s">
        <v>77</v>
      </c>
      <c r="BW94" s="70" t="s">
        <v>5</v>
      </c>
      <c r="BX94" s="70" t="s">
        <v>78</v>
      </c>
      <c r="CL94" s="70" t="s">
        <v>1</v>
      </c>
    </row>
    <row r="95" spans="1:90" s="6" customFormat="1" ht="24.75" customHeight="1">
      <c r="A95" s="71" t="s">
        <v>79</v>
      </c>
      <c r="B95" s="72"/>
      <c r="C95" s="73"/>
      <c r="D95" s="207" t="s">
        <v>14</v>
      </c>
      <c r="E95" s="207"/>
      <c r="F95" s="207"/>
      <c r="G95" s="207"/>
      <c r="H95" s="207"/>
      <c r="I95" s="74"/>
      <c r="J95" s="207" t="s">
        <v>17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'041 - Stavební úpravy ven...'!J28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75" t="s">
        <v>80</v>
      </c>
      <c r="AR95" s="72"/>
      <c r="AS95" s="76">
        <v>0</v>
      </c>
      <c r="AT95" s="77">
        <f>ROUND(SUM(AV95:AW95),2)</f>
        <v>0</v>
      </c>
      <c r="AU95" s="78">
        <f>'041 - Stavební úpravy ven...'!P129</f>
        <v>0</v>
      </c>
      <c r="AV95" s="77">
        <f>'041 - Stavební úpravy ven...'!J31</f>
        <v>0</v>
      </c>
      <c r="AW95" s="77">
        <f>'041 - Stavební úpravy ven...'!J32</f>
        <v>0</v>
      </c>
      <c r="AX95" s="77">
        <f>'041 - Stavební úpravy ven...'!J33</f>
        <v>0</v>
      </c>
      <c r="AY95" s="77">
        <f>'041 - Stavební úpravy ven...'!J34</f>
        <v>0</v>
      </c>
      <c r="AZ95" s="77">
        <f>'041 - Stavební úpravy ven...'!F31</f>
        <v>0</v>
      </c>
      <c r="BA95" s="77">
        <f>'041 - Stavební úpravy ven...'!F32</f>
        <v>0</v>
      </c>
      <c r="BB95" s="77">
        <f>'041 - Stavební úpravy ven...'!F33</f>
        <v>0</v>
      </c>
      <c r="BC95" s="77">
        <f>'041 - Stavební úpravy ven...'!F34</f>
        <v>0</v>
      </c>
      <c r="BD95" s="79">
        <f>'041 - Stavební úpravy ven...'!F35</f>
        <v>0</v>
      </c>
      <c r="BT95" s="80" t="s">
        <v>81</v>
      </c>
      <c r="BU95" s="80" t="s">
        <v>82</v>
      </c>
      <c r="BV95" s="80" t="s">
        <v>77</v>
      </c>
      <c r="BW95" s="80" t="s">
        <v>5</v>
      </c>
      <c r="BX95" s="80" t="s">
        <v>78</v>
      </c>
      <c r="CL95" s="80" t="s">
        <v>1</v>
      </c>
    </row>
    <row r="96" spans="1:90" s="1" customFormat="1" ht="30" customHeight="1">
      <c r="B96" s="30"/>
      <c r="AR96" s="30"/>
    </row>
    <row r="97" spans="2:44" s="1" customFormat="1" ht="6.9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/qsu5HKwL9uhyNcHJgIhUZqn6HBug3gnjC7+3SruLHOuVcdckQfd3VjRGJlj931z9y0UKGaco1JwCrjDe5+rZQ==" saltValue="WWfI0lqc77bj1RzNDB1G4YJta7qi6ZKvsP6o2XH44f3TzLfG30LgW5w/TtShoV1pBhhBYJSOkJV+6rHozolSs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41 - Stavební úpravy ve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4"/>
  <sheetViews>
    <sheetView showGridLines="0" tabSelected="1" topLeftCell="A25" workbookViewId="0">
      <selection activeCell="E46" sqref="E46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5" t="s">
        <v>5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" customHeight="1">
      <c r="B4" s="18"/>
      <c r="D4" s="19" t="s">
        <v>83</v>
      </c>
      <c r="L4" s="18"/>
      <c r="M4" s="81" t="s">
        <v>10</v>
      </c>
      <c r="AT4" s="15" t="s">
        <v>4</v>
      </c>
    </row>
    <row r="5" spans="2:46" ht="6.9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30" customHeight="1">
      <c r="B7" s="30"/>
      <c r="E7" s="191" t="s">
        <v>17</v>
      </c>
      <c r="F7" s="210"/>
      <c r="G7" s="210"/>
      <c r="H7" s="210"/>
      <c r="L7" s="30"/>
    </row>
    <row r="8" spans="2:46" s="1" customFormat="1" ht="10.199999999999999">
      <c r="B8" s="30"/>
      <c r="L8" s="30"/>
    </row>
    <row r="9" spans="2:46" s="1" customFormat="1" ht="12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customHeight="1">
      <c r="B10" s="30"/>
      <c r="D10" s="25" t="s">
        <v>20</v>
      </c>
      <c r="F10" s="23" t="s">
        <v>21</v>
      </c>
      <c r="I10" s="25" t="s">
        <v>22</v>
      </c>
      <c r="J10" s="50" t="str">
        <f>'Rekapitulace stavby'!AN8</f>
        <v>9. 4. 2025</v>
      </c>
      <c r="L10" s="30"/>
    </row>
    <row r="11" spans="2:46" s="1" customFormat="1" ht="10.8" customHeight="1">
      <c r="B11" s="30"/>
      <c r="L11" s="30"/>
    </row>
    <row r="12" spans="2:46" s="1" customFormat="1" ht="12" customHeight="1">
      <c r="B12" s="30"/>
      <c r="D12" s="25" t="s">
        <v>24</v>
      </c>
      <c r="I12" s="25" t="s">
        <v>25</v>
      </c>
      <c r="J12" s="23" t="s">
        <v>1</v>
      </c>
      <c r="L12" s="30"/>
    </row>
    <row r="13" spans="2:46" s="1" customFormat="1" ht="18" customHeight="1">
      <c r="B13" s="30"/>
      <c r="E13" s="23" t="s">
        <v>26</v>
      </c>
      <c r="I13" s="25" t="s">
        <v>27</v>
      </c>
      <c r="J13" s="23" t="s">
        <v>1</v>
      </c>
      <c r="L13" s="30"/>
    </row>
    <row r="14" spans="2:46" s="1" customFormat="1" ht="6.9" customHeight="1">
      <c r="B14" s="30"/>
      <c r="L14" s="30"/>
    </row>
    <row r="15" spans="2:46" s="1" customFormat="1" ht="12" customHeight="1">
      <c r="B15" s="30"/>
      <c r="D15" s="25" t="s">
        <v>28</v>
      </c>
      <c r="I15" s="25" t="s">
        <v>25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211" t="str">
        <f>'Rekapitulace stavby'!E14</f>
        <v>Vyplň údaj</v>
      </c>
      <c r="F16" s="175"/>
      <c r="G16" s="175"/>
      <c r="H16" s="175"/>
      <c r="I16" s="25" t="s">
        <v>27</v>
      </c>
      <c r="J16" s="26" t="str">
        <f>'Rekapitulace stavby'!AN14</f>
        <v>Vyplň údaj</v>
      </c>
      <c r="L16" s="30"/>
    </row>
    <row r="17" spans="2:12" s="1" customFormat="1" ht="6.9" customHeight="1">
      <c r="B17" s="30"/>
      <c r="L17" s="30"/>
    </row>
    <row r="18" spans="2:12" s="1" customFormat="1" ht="12" customHeight="1">
      <c r="B18" s="30"/>
      <c r="D18" s="25" t="s">
        <v>30</v>
      </c>
      <c r="I18" s="25" t="s">
        <v>25</v>
      </c>
      <c r="J18" s="23" t="s">
        <v>1</v>
      </c>
      <c r="L18" s="30"/>
    </row>
    <row r="19" spans="2:12" s="1" customFormat="1" ht="18" customHeight="1">
      <c r="B19" s="30"/>
      <c r="E19" s="23" t="s">
        <v>31</v>
      </c>
      <c r="I19" s="25" t="s">
        <v>27</v>
      </c>
      <c r="J19" s="23" t="s">
        <v>1</v>
      </c>
      <c r="L19" s="30"/>
    </row>
    <row r="20" spans="2:12" s="1" customFormat="1" ht="6.9" customHeight="1">
      <c r="B20" s="30"/>
      <c r="L20" s="30"/>
    </row>
    <row r="21" spans="2:12" s="1" customFormat="1" ht="12" customHeight="1">
      <c r="B21" s="30"/>
      <c r="D21" s="25" t="s">
        <v>33</v>
      </c>
      <c r="I21" s="25" t="s">
        <v>25</v>
      </c>
      <c r="J21" s="23" t="s">
        <v>1</v>
      </c>
      <c r="L21" s="30"/>
    </row>
    <row r="22" spans="2:12" s="1" customFormat="1" ht="18" customHeight="1">
      <c r="B22" s="30"/>
      <c r="E22" s="23" t="s">
        <v>34</v>
      </c>
      <c r="I22" s="25" t="s">
        <v>27</v>
      </c>
      <c r="J22" s="23" t="s">
        <v>1</v>
      </c>
      <c r="L22" s="30"/>
    </row>
    <row r="23" spans="2:12" s="1" customFormat="1" ht="6.9" customHeight="1">
      <c r="B23" s="30"/>
      <c r="L23" s="30"/>
    </row>
    <row r="24" spans="2:12" s="1" customFormat="1" ht="12" customHeight="1">
      <c r="B24" s="30"/>
      <c r="D24" s="25" t="s">
        <v>35</v>
      </c>
      <c r="L24" s="30"/>
    </row>
    <row r="25" spans="2:12" s="7" customFormat="1" ht="16.5" customHeight="1">
      <c r="B25" s="82"/>
      <c r="E25" s="180" t="s">
        <v>1</v>
      </c>
      <c r="F25" s="180"/>
      <c r="G25" s="180"/>
      <c r="H25" s="180"/>
      <c r="L25" s="82"/>
    </row>
    <row r="26" spans="2:12" s="1" customFormat="1" ht="6.9" customHeight="1">
      <c r="B26" s="30"/>
      <c r="L26" s="30"/>
    </row>
    <row r="27" spans="2:12" s="1" customFormat="1" ht="6.9" customHeight="1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35" customHeight="1">
      <c r="B28" s="30"/>
      <c r="D28" s="83" t="s">
        <v>36</v>
      </c>
      <c r="J28" s="64">
        <f>ROUND(J129, 2)</f>
        <v>0</v>
      </c>
      <c r="L28" s="30"/>
    </row>
    <row r="29" spans="2:12" s="1" customFormat="1" ht="6.9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" customHeight="1">
      <c r="B30" s="30"/>
      <c r="F30" s="33" t="s">
        <v>38</v>
      </c>
      <c r="I30" s="33" t="s">
        <v>37</v>
      </c>
      <c r="J30" s="33" t="s">
        <v>39</v>
      </c>
      <c r="L30" s="30"/>
    </row>
    <row r="31" spans="2:12" s="1" customFormat="1" ht="14.4" customHeight="1">
      <c r="B31" s="30"/>
      <c r="D31" s="53" t="s">
        <v>40</v>
      </c>
      <c r="E31" s="25" t="s">
        <v>41</v>
      </c>
      <c r="F31" s="84">
        <f>ROUND((SUM(BE129:BE293)),  2)</f>
        <v>0</v>
      </c>
      <c r="I31" s="85">
        <v>0.21</v>
      </c>
      <c r="J31" s="84">
        <f>ROUND(((SUM(BE129:BE293))*I31),  2)</f>
        <v>0</v>
      </c>
      <c r="L31" s="30"/>
    </row>
    <row r="32" spans="2:12" s="1" customFormat="1" ht="14.4" customHeight="1">
      <c r="B32" s="30"/>
      <c r="E32" s="25" t="s">
        <v>42</v>
      </c>
      <c r="F32" s="84">
        <f>ROUND((SUM(BF129:BF293)),  2)</f>
        <v>0</v>
      </c>
      <c r="I32" s="85">
        <v>0.12</v>
      </c>
      <c r="J32" s="84">
        <f>ROUND(((SUM(BF129:BF293))*I32),  2)</f>
        <v>0</v>
      </c>
      <c r="L32" s="30"/>
    </row>
    <row r="33" spans="2:12" s="1" customFormat="1" ht="14.4" hidden="1" customHeight="1">
      <c r="B33" s="30"/>
      <c r="E33" s="25" t="s">
        <v>43</v>
      </c>
      <c r="F33" s="84">
        <f>ROUND((SUM(BG129:BG293)),  2)</f>
        <v>0</v>
      </c>
      <c r="I33" s="85">
        <v>0.21</v>
      </c>
      <c r="J33" s="84">
        <f>0</f>
        <v>0</v>
      </c>
      <c r="L33" s="30"/>
    </row>
    <row r="34" spans="2:12" s="1" customFormat="1" ht="14.4" hidden="1" customHeight="1">
      <c r="B34" s="30"/>
      <c r="E34" s="25" t="s">
        <v>44</v>
      </c>
      <c r="F34" s="84">
        <f>ROUND((SUM(BH129:BH293)),  2)</f>
        <v>0</v>
      </c>
      <c r="I34" s="85">
        <v>0.12</v>
      </c>
      <c r="J34" s="84">
        <f>0</f>
        <v>0</v>
      </c>
      <c r="L34" s="30"/>
    </row>
    <row r="35" spans="2:12" s="1" customFormat="1" ht="14.4" hidden="1" customHeight="1">
      <c r="B35" s="30"/>
      <c r="E35" s="25" t="s">
        <v>45</v>
      </c>
      <c r="F35" s="84">
        <f>ROUND((SUM(BI129:BI293)),  2)</f>
        <v>0</v>
      </c>
      <c r="I35" s="85">
        <v>0</v>
      </c>
      <c r="J35" s="84">
        <f>0</f>
        <v>0</v>
      </c>
      <c r="L35" s="30"/>
    </row>
    <row r="36" spans="2:12" s="1" customFormat="1" ht="6.9" customHeight="1">
      <c r="B36" s="30"/>
      <c r="L36" s="30"/>
    </row>
    <row r="37" spans="2:12" s="1" customFormat="1" ht="25.35" customHeight="1">
      <c r="B37" s="30"/>
      <c r="C37" s="86"/>
      <c r="D37" s="87" t="s">
        <v>46</v>
      </c>
      <c r="E37" s="55"/>
      <c r="F37" s="55"/>
      <c r="G37" s="88" t="s">
        <v>47</v>
      </c>
      <c r="H37" s="89" t="s">
        <v>48</v>
      </c>
      <c r="I37" s="55"/>
      <c r="J37" s="90">
        <f>SUM(J28:J35)</f>
        <v>0</v>
      </c>
      <c r="K37" s="91"/>
      <c r="L37" s="30"/>
    </row>
    <row r="38" spans="2:12" s="1" customFormat="1" ht="14.4" customHeight="1">
      <c r="B38" s="30"/>
      <c r="L38" s="30"/>
    </row>
    <row r="39" spans="2:12" ht="14.4" hidden="1" customHeight="1">
      <c r="B39" s="18"/>
      <c r="L39" s="18"/>
    </row>
    <row r="40" spans="2:12" ht="14.4" hidden="1" customHeight="1">
      <c r="B40" s="18"/>
      <c r="L40" s="18"/>
    </row>
    <row r="41" spans="2:12" ht="14.4" hidden="1" customHeight="1">
      <c r="B41" s="18"/>
      <c r="L41" s="18"/>
    </row>
    <row r="42" spans="2:12" ht="14.4" hidden="1" customHeight="1">
      <c r="B42" s="18"/>
      <c r="L42" s="18"/>
    </row>
    <row r="43" spans="2:12" ht="14.4" hidden="1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39" t="s">
        <v>49</v>
      </c>
      <c r="E50" s="40"/>
      <c r="F50" s="40"/>
      <c r="G50" s="39" t="s">
        <v>50</v>
      </c>
      <c r="H50" s="40"/>
      <c r="I50" s="40"/>
      <c r="J50" s="40"/>
      <c r="K50" s="40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1" t="s">
        <v>51</v>
      </c>
      <c r="E61" s="32"/>
      <c r="F61" s="92" t="s">
        <v>52</v>
      </c>
      <c r="G61" s="41" t="s">
        <v>51</v>
      </c>
      <c r="H61" s="32"/>
      <c r="I61" s="32"/>
      <c r="J61" s="93" t="s">
        <v>52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39" t="s">
        <v>53</v>
      </c>
      <c r="E65" s="40"/>
      <c r="F65" s="40"/>
      <c r="G65" s="39" t="s">
        <v>54</v>
      </c>
      <c r="H65" s="40"/>
      <c r="I65" s="40"/>
      <c r="J65" s="40"/>
      <c r="K65" s="40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1" t="s">
        <v>51</v>
      </c>
      <c r="E76" s="32"/>
      <c r="F76" s="92" t="s">
        <v>52</v>
      </c>
      <c r="G76" s="41" t="s">
        <v>51</v>
      </c>
      <c r="H76" s="32"/>
      <c r="I76" s="32"/>
      <c r="J76" s="93" t="s">
        <v>52</v>
      </c>
      <c r="K76" s="32"/>
      <c r="L76" s="30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>
      <c r="B82" s="30"/>
      <c r="C82" s="19" t="s">
        <v>84</v>
      </c>
      <c r="L82" s="30"/>
    </row>
    <row r="83" spans="2:47" s="1" customFormat="1" ht="6.9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30" customHeight="1">
      <c r="B85" s="30"/>
      <c r="E85" s="191" t="str">
        <f>E7</f>
        <v>Stavební úpravy venkovního schodiště na ul. 17. listopadu 1130/37</v>
      </c>
      <c r="F85" s="210"/>
      <c r="G85" s="210"/>
      <c r="H85" s="210"/>
      <c r="L85" s="30"/>
    </row>
    <row r="86" spans="2:47" s="1" customFormat="1" ht="6.9" customHeight="1">
      <c r="B86" s="30"/>
      <c r="L86" s="30"/>
    </row>
    <row r="87" spans="2:47" s="1" customFormat="1" ht="12" customHeight="1">
      <c r="B87" s="30"/>
      <c r="C87" s="25" t="s">
        <v>20</v>
      </c>
      <c r="F87" s="23" t="str">
        <f>F10</f>
        <v>Havířov</v>
      </c>
      <c r="I87" s="25" t="s">
        <v>22</v>
      </c>
      <c r="J87" s="50" t="str">
        <f>IF(J10="","",J10)</f>
        <v>9. 4. 2025</v>
      </c>
      <c r="L87" s="30"/>
    </row>
    <row r="88" spans="2:47" s="1" customFormat="1" ht="6.9" customHeight="1">
      <c r="B88" s="30"/>
      <c r="L88" s="30"/>
    </row>
    <row r="89" spans="2:47" s="1" customFormat="1" ht="15.15" customHeight="1">
      <c r="B89" s="30"/>
      <c r="C89" s="25" t="s">
        <v>24</v>
      </c>
      <c r="F89" s="23" t="str">
        <f>E13</f>
        <v>SBD Havířov</v>
      </c>
      <c r="I89" s="25" t="s">
        <v>30</v>
      </c>
      <c r="J89" s="28" t="str">
        <f>E19</f>
        <v>Ing. Čeněk Bartek</v>
      </c>
      <c r="L89" s="30"/>
    </row>
    <row r="90" spans="2:47" s="1" customFormat="1" ht="15.15" customHeight="1">
      <c r="B90" s="30"/>
      <c r="C90" s="25" t="s">
        <v>28</v>
      </c>
      <c r="F90" s="23" t="str">
        <f>IF(E16="","",E16)</f>
        <v>Vyplň údaj</v>
      </c>
      <c r="I90" s="25" t="s">
        <v>33</v>
      </c>
      <c r="J90" s="28" t="str">
        <f>E22</f>
        <v>Barvík Svatopluk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94" t="s">
        <v>85</v>
      </c>
      <c r="D92" s="86"/>
      <c r="E92" s="86"/>
      <c r="F92" s="86"/>
      <c r="G92" s="86"/>
      <c r="H92" s="86"/>
      <c r="I92" s="86"/>
      <c r="J92" s="95" t="s">
        <v>86</v>
      </c>
      <c r="K92" s="86"/>
      <c r="L92" s="30"/>
    </row>
    <row r="93" spans="2:47" s="1" customFormat="1" ht="10.35" customHeight="1">
      <c r="B93" s="30"/>
      <c r="L93" s="30"/>
    </row>
    <row r="94" spans="2:47" s="1" customFormat="1" ht="22.8" customHeight="1">
      <c r="B94" s="30"/>
      <c r="C94" s="96" t="s">
        <v>87</v>
      </c>
      <c r="J94" s="64">
        <f>J129</f>
        <v>0</v>
      </c>
      <c r="L94" s="30"/>
      <c r="AU94" s="15" t="s">
        <v>88</v>
      </c>
    </row>
    <row r="95" spans="2:47" s="8" customFormat="1" ht="24.9" customHeight="1">
      <c r="B95" s="97"/>
      <c r="D95" s="98" t="s">
        <v>89</v>
      </c>
      <c r="E95" s="99"/>
      <c r="F95" s="99"/>
      <c r="G95" s="99"/>
      <c r="H95" s="99"/>
      <c r="I95" s="99"/>
      <c r="J95" s="100">
        <f>J130</f>
        <v>0</v>
      </c>
      <c r="L95" s="97"/>
    </row>
    <row r="96" spans="2:47" s="9" customFormat="1" ht="19.95" customHeight="1">
      <c r="B96" s="101"/>
      <c r="D96" s="102" t="s">
        <v>90</v>
      </c>
      <c r="E96" s="103"/>
      <c r="F96" s="103"/>
      <c r="G96" s="103"/>
      <c r="H96" s="103"/>
      <c r="I96" s="103"/>
      <c r="J96" s="104">
        <f>J131</f>
        <v>0</v>
      </c>
      <c r="L96" s="101"/>
    </row>
    <row r="97" spans="2:12" s="9" customFormat="1" ht="19.95" customHeight="1">
      <c r="B97" s="101"/>
      <c r="D97" s="102" t="s">
        <v>91</v>
      </c>
      <c r="E97" s="103"/>
      <c r="F97" s="103"/>
      <c r="G97" s="103"/>
      <c r="H97" s="103"/>
      <c r="I97" s="103"/>
      <c r="J97" s="104">
        <f>J142</f>
        <v>0</v>
      </c>
      <c r="L97" s="101"/>
    </row>
    <row r="98" spans="2:12" s="9" customFormat="1" ht="19.95" customHeight="1">
      <c r="B98" s="101"/>
      <c r="D98" s="102" t="s">
        <v>92</v>
      </c>
      <c r="E98" s="103"/>
      <c r="F98" s="103"/>
      <c r="G98" s="103"/>
      <c r="H98" s="103"/>
      <c r="I98" s="103"/>
      <c r="J98" s="104">
        <f>J165</f>
        <v>0</v>
      </c>
      <c r="L98" s="101"/>
    </row>
    <row r="99" spans="2:12" s="9" customFormat="1" ht="19.95" customHeight="1">
      <c r="B99" s="101"/>
      <c r="D99" s="102" t="s">
        <v>93</v>
      </c>
      <c r="E99" s="103"/>
      <c r="F99" s="103"/>
      <c r="G99" s="103"/>
      <c r="H99" s="103"/>
      <c r="I99" s="103"/>
      <c r="J99" s="104">
        <f>J196</f>
        <v>0</v>
      </c>
      <c r="L99" s="101"/>
    </row>
    <row r="100" spans="2:12" s="9" customFormat="1" ht="19.95" customHeight="1">
      <c r="B100" s="101"/>
      <c r="D100" s="102" t="s">
        <v>94</v>
      </c>
      <c r="E100" s="103"/>
      <c r="F100" s="103"/>
      <c r="G100" s="103"/>
      <c r="H100" s="103"/>
      <c r="I100" s="103"/>
      <c r="J100" s="104">
        <f>J203</f>
        <v>0</v>
      </c>
      <c r="L100" s="101"/>
    </row>
    <row r="101" spans="2:12" s="8" customFormat="1" ht="24.9" customHeight="1">
      <c r="B101" s="97"/>
      <c r="D101" s="98" t="s">
        <v>95</v>
      </c>
      <c r="E101" s="99"/>
      <c r="F101" s="99"/>
      <c r="G101" s="99"/>
      <c r="H101" s="99"/>
      <c r="I101" s="99"/>
      <c r="J101" s="100">
        <f>J205</f>
        <v>0</v>
      </c>
      <c r="L101" s="97"/>
    </row>
    <row r="102" spans="2:12" s="9" customFormat="1" ht="19.95" customHeight="1">
      <c r="B102" s="101"/>
      <c r="D102" s="102" t="s">
        <v>96</v>
      </c>
      <c r="E102" s="103"/>
      <c r="F102" s="103"/>
      <c r="G102" s="103"/>
      <c r="H102" s="103"/>
      <c r="I102" s="103"/>
      <c r="J102" s="104">
        <f>J206</f>
        <v>0</v>
      </c>
      <c r="L102" s="101"/>
    </row>
    <row r="103" spans="2:12" s="9" customFormat="1" ht="19.95" customHeight="1">
      <c r="B103" s="101"/>
      <c r="D103" s="102" t="s">
        <v>97</v>
      </c>
      <c r="E103" s="103"/>
      <c r="F103" s="103"/>
      <c r="G103" s="103"/>
      <c r="H103" s="103"/>
      <c r="I103" s="103"/>
      <c r="J103" s="104">
        <f>J221</f>
        <v>0</v>
      </c>
      <c r="L103" s="101"/>
    </row>
    <row r="104" spans="2:12" s="9" customFormat="1" ht="19.95" customHeight="1">
      <c r="B104" s="101"/>
      <c r="D104" s="102" t="s">
        <v>98</v>
      </c>
      <c r="E104" s="103"/>
      <c r="F104" s="103"/>
      <c r="G104" s="103"/>
      <c r="H104" s="103"/>
      <c r="I104" s="103"/>
      <c r="J104" s="104">
        <f>J228</f>
        <v>0</v>
      </c>
      <c r="L104" s="101"/>
    </row>
    <row r="105" spans="2:12" s="9" customFormat="1" ht="19.95" customHeight="1">
      <c r="B105" s="101"/>
      <c r="D105" s="102" t="s">
        <v>99</v>
      </c>
      <c r="E105" s="103"/>
      <c r="F105" s="103"/>
      <c r="G105" s="103"/>
      <c r="H105" s="103"/>
      <c r="I105" s="103"/>
      <c r="J105" s="104">
        <f>J243</f>
        <v>0</v>
      </c>
      <c r="L105" s="101"/>
    </row>
    <row r="106" spans="2:12" s="9" customFormat="1" ht="19.95" customHeight="1">
      <c r="B106" s="101"/>
      <c r="D106" s="102" t="s">
        <v>100</v>
      </c>
      <c r="E106" s="103"/>
      <c r="F106" s="103"/>
      <c r="G106" s="103"/>
      <c r="H106" s="103"/>
      <c r="I106" s="103"/>
      <c r="J106" s="104">
        <f>J269</f>
        <v>0</v>
      </c>
      <c r="L106" s="101"/>
    </row>
    <row r="107" spans="2:12" s="9" customFormat="1" ht="19.95" customHeight="1">
      <c r="B107" s="101"/>
      <c r="D107" s="102" t="s">
        <v>101</v>
      </c>
      <c r="E107" s="103"/>
      <c r="F107" s="103"/>
      <c r="G107" s="103"/>
      <c r="H107" s="103"/>
      <c r="I107" s="103"/>
      <c r="J107" s="104">
        <f>J274</f>
        <v>0</v>
      </c>
      <c r="L107" s="101"/>
    </row>
    <row r="108" spans="2:12" s="8" customFormat="1" ht="24.9" customHeight="1">
      <c r="B108" s="97"/>
      <c r="D108" s="98" t="s">
        <v>102</v>
      </c>
      <c r="E108" s="99"/>
      <c r="F108" s="99"/>
      <c r="G108" s="99"/>
      <c r="H108" s="99"/>
      <c r="I108" s="99"/>
      <c r="J108" s="100">
        <f>J279</f>
        <v>0</v>
      </c>
      <c r="L108" s="97"/>
    </row>
    <row r="109" spans="2:12" s="8" customFormat="1" ht="24.9" customHeight="1">
      <c r="B109" s="97"/>
      <c r="D109" s="98" t="s">
        <v>103</v>
      </c>
      <c r="E109" s="99"/>
      <c r="F109" s="99"/>
      <c r="G109" s="99"/>
      <c r="H109" s="99"/>
      <c r="I109" s="99"/>
      <c r="J109" s="100">
        <f>J288</f>
        <v>0</v>
      </c>
      <c r="L109" s="97"/>
    </row>
    <row r="110" spans="2:12" s="9" customFormat="1" ht="19.95" customHeight="1">
      <c r="B110" s="101"/>
      <c r="D110" s="102" t="s">
        <v>104</v>
      </c>
      <c r="E110" s="103"/>
      <c r="F110" s="103"/>
      <c r="G110" s="103"/>
      <c r="H110" s="103"/>
      <c r="I110" s="103"/>
      <c r="J110" s="104">
        <f>J289</f>
        <v>0</v>
      </c>
      <c r="L110" s="101"/>
    </row>
    <row r="111" spans="2:12" s="9" customFormat="1" ht="19.95" customHeight="1">
      <c r="B111" s="101"/>
      <c r="D111" s="102" t="s">
        <v>105</v>
      </c>
      <c r="E111" s="103"/>
      <c r="F111" s="103"/>
      <c r="G111" s="103"/>
      <c r="H111" s="103"/>
      <c r="I111" s="103"/>
      <c r="J111" s="104">
        <f>J292</f>
        <v>0</v>
      </c>
      <c r="L111" s="101"/>
    </row>
    <row r="112" spans="2:12" s="1" customFormat="1" ht="21.75" customHeight="1">
      <c r="B112" s="30"/>
      <c r="L112" s="30"/>
    </row>
    <row r="113" spans="2:20" s="1" customFormat="1" ht="6.9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0"/>
    </row>
    <row r="117" spans="2:20" s="1" customFormat="1" ht="6.9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0"/>
    </row>
    <row r="118" spans="2:20" s="1" customFormat="1" ht="24.9" customHeight="1">
      <c r="B118" s="30"/>
      <c r="C118" s="19" t="s">
        <v>106</v>
      </c>
      <c r="L118" s="30"/>
    </row>
    <row r="119" spans="2:20" s="1" customFormat="1" ht="6.9" customHeight="1">
      <c r="B119" s="30"/>
      <c r="L119" s="30"/>
    </row>
    <row r="120" spans="2:20" s="1" customFormat="1" ht="12" customHeight="1">
      <c r="B120" s="30"/>
      <c r="C120" s="25" t="s">
        <v>16</v>
      </c>
      <c r="L120" s="30"/>
    </row>
    <row r="121" spans="2:20" s="1" customFormat="1" ht="30" customHeight="1">
      <c r="B121" s="30"/>
      <c r="E121" s="191" t="str">
        <f>E7</f>
        <v>Stavební úpravy venkovního schodiště na ul. 17. listopadu 1130/37</v>
      </c>
      <c r="F121" s="210"/>
      <c r="G121" s="210"/>
      <c r="H121" s="210"/>
      <c r="L121" s="30"/>
    </row>
    <row r="122" spans="2:20" s="1" customFormat="1" ht="6.9" customHeight="1">
      <c r="B122" s="30"/>
      <c r="L122" s="30"/>
    </row>
    <row r="123" spans="2:20" s="1" customFormat="1" ht="12" customHeight="1">
      <c r="B123" s="30"/>
      <c r="C123" s="25" t="s">
        <v>20</v>
      </c>
      <c r="F123" s="23" t="str">
        <f>F10</f>
        <v>Havířov</v>
      </c>
      <c r="I123" s="25" t="s">
        <v>22</v>
      </c>
      <c r="J123" s="50" t="str">
        <f>IF(J10="","",J10)</f>
        <v>9. 4. 2025</v>
      </c>
      <c r="L123" s="30"/>
    </row>
    <row r="124" spans="2:20" s="1" customFormat="1" ht="6.9" customHeight="1">
      <c r="B124" s="30"/>
      <c r="L124" s="30"/>
    </row>
    <row r="125" spans="2:20" s="1" customFormat="1" ht="15.15" customHeight="1">
      <c r="B125" s="30"/>
      <c r="C125" s="25" t="s">
        <v>24</v>
      </c>
      <c r="F125" s="23" t="str">
        <f>E13</f>
        <v>SBD Havířov</v>
      </c>
      <c r="I125" s="25" t="s">
        <v>30</v>
      </c>
      <c r="J125" s="28" t="str">
        <f>E19</f>
        <v>Ing. Čeněk Bartek</v>
      </c>
      <c r="L125" s="30"/>
    </row>
    <row r="126" spans="2:20" s="1" customFormat="1" ht="15.15" customHeight="1">
      <c r="B126" s="30"/>
      <c r="C126" s="25" t="s">
        <v>28</v>
      </c>
      <c r="F126" s="23" t="str">
        <f>IF(E16="","",E16)</f>
        <v>Vyplň údaj</v>
      </c>
      <c r="I126" s="25" t="s">
        <v>33</v>
      </c>
      <c r="J126" s="28" t="str">
        <f>E22</f>
        <v>Barvík Svatopluk</v>
      </c>
      <c r="L126" s="30"/>
    </row>
    <row r="127" spans="2:20" s="1" customFormat="1" ht="10.35" customHeight="1">
      <c r="B127" s="30"/>
      <c r="L127" s="30"/>
    </row>
    <row r="128" spans="2:20" s="10" customFormat="1" ht="29.25" customHeight="1">
      <c r="B128" s="105"/>
      <c r="C128" s="106" t="s">
        <v>107</v>
      </c>
      <c r="D128" s="107" t="s">
        <v>61</v>
      </c>
      <c r="E128" s="107" t="s">
        <v>57</v>
      </c>
      <c r="F128" s="107" t="s">
        <v>58</v>
      </c>
      <c r="G128" s="107" t="s">
        <v>108</v>
      </c>
      <c r="H128" s="107" t="s">
        <v>109</v>
      </c>
      <c r="I128" s="107" t="s">
        <v>110</v>
      </c>
      <c r="J128" s="108" t="s">
        <v>86</v>
      </c>
      <c r="K128" s="109" t="s">
        <v>111</v>
      </c>
      <c r="L128" s="105"/>
      <c r="M128" s="57" t="s">
        <v>1</v>
      </c>
      <c r="N128" s="58" t="s">
        <v>40</v>
      </c>
      <c r="O128" s="58" t="s">
        <v>112</v>
      </c>
      <c r="P128" s="58" t="s">
        <v>113</v>
      </c>
      <c r="Q128" s="58" t="s">
        <v>114</v>
      </c>
      <c r="R128" s="58" t="s">
        <v>115</v>
      </c>
      <c r="S128" s="58" t="s">
        <v>116</v>
      </c>
      <c r="T128" s="59" t="s">
        <v>117</v>
      </c>
    </row>
    <row r="129" spans="2:65" s="1" customFormat="1" ht="22.8" customHeight="1">
      <c r="B129" s="30"/>
      <c r="C129" s="62" t="s">
        <v>118</v>
      </c>
      <c r="J129" s="110">
        <f>BK129</f>
        <v>0</v>
      </c>
      <c r="L129" s="30"/>
      <c r="M129" s="60"/>
      <c r="N129" s="51"/>
      <c r="O129" s="51"/>
      <c r="P129" s="111">
        <f>P130+P205+P279+P288</f>
        <v>0</v>
      </c>
      <c r="Q129" s="51"/>
      <c r="R129" s="111">
        <f>R130+R205+R279+R288</f>
        <v>3.33797034</v>
      </c>
      <c r="S129" s="51"/>
      <c r="T129" s="112">
        <f>T130+T205+T279+T288</f>
        <v>3.3011929999999996</v>
      </c>
      <c r="AT129" s="15" t="s">
        <v>75</v>
      </c>
      <c r="AU129" s="15" t="s">
        <v>88</v>
      </c>
      <c r="BK129" s="113">
        <f>BK130+BK205+BK279+BK288</f>
        <v>0</v>
      </c>
    </row>
    <row r="130" spans="2:65" s="11" customFormat="1" ht="25.95" customHeight="1">
      <c r="B130" s="114"/>
      <c r="D130" s="115" t="s">
        <v>75</v>
      </c>
      <c r="E130" s="116" t="s">
        <v>119</v>
      </c>
      <c r="F130" s="116" t="s">
        <v>120</v>
      </c>
      <c r="I130" s="117"/>
      <c r="J130" s="118">
        <f>BK130</f>
        <v>0</v>
      </c>
      <c r="L130" s="114"/>
      <c r="M130" s="119"/>
      <c r="P130" s="120">
        <f>P131+P142+P165+P196+P203</f>
        <v>0</v>
      </c>
      <c r="R130" s="120">
        <f>R131+R142+R165+R196+R203</f>
        <v>1.5527146799999998</v>
      </c>
      <c r="T130" s="121">
        <f>T131+T142+T165+T196+T203</f>
        <v>2.2042799999999998</v>
      </c>
      <c r="AR130" s="115" t="s">
        <v>81</v>
      </c>
      <c r="AT130" s="122" t="s">
        <v>75</v>
      </c>
      <c r="AU130" s="122" t="s">
        <v>76</v>
      </c>
      <c r="AY130" s="115" t="s">
        <v>121</v>
      </c>
      <c r="BK130" s="123">
        <f>BK131+BK142+BK165+BK196+BK203</f>
        <v>0</v>
      </c>
    </row>
    <row r="131" spans="2:65" s="11" customFormat="1" ht="22.8" customHeight="1">
      <c r="B131" s="114"/>
      <c r="D131" s="115" t="s">
        <v>75</v>
      </c>
      <c r="E131" s="124" t="s">
        <v>81</v>
      </c>
      <c r="F131" s="124" t="s">
        <v>122</v>
      </c>
      <c r="I131" s="117"/>
      <c r="J131" s="125">
        <f>BK131</f>
        <v>0</v>
      </c>
      <c r="L131" s="114"/>
      <c r="M131" s="119"/>
      <c r="P131" s="120">
        <f>SUM(P132:P141)</f>
        <v>0</v>
      </c>
      <c r="R131" s="120">
        <f>SUM(R132:R141)</f>
        <v>0</v>
      </c>
      <c r="T131" s="121">
        <f>SUM(T132:T141)</f>
        <v>0.99449999999999994</v>
      </c>
      <c r="AR131" s="115" t="s">
        <v>81</v>
      </c>
      <c r="AT131" s="122" t="s">
        <v>75</v>
      </c>
      <c r="AU131" s="122" t="s">
        <v>81</v>
      </c>
      <c r="AY131" s="115" t="s">
        <v>121</v>
      </c>
      <c r="BK131" s="123">
        <f>SUM(BK132:BK141)</f>
        <v>0</v>
      </c>
    </row>
    <row r="132" spans="2:65" s="1" customFormat="1" ht="24.15" customHeight="1">
      <c r="B132" s="30"/>
      <c r="C132" s="126" t="s">
        <v>81</v>
      </c>
      <c r="D132" s="126" t="s">
        <v>123</v>
      </c>
      <c r="E132" s="127" t="s">
        <v>124</v>
      </c>
      <c r="F132" s="128" t="s">
        <v>125</v>
      </c>
      <c r="G132" s="129" t="s">
        <v>126</v>
      </c>
      <c r="H132" s="130">
        <v>3.9</v>
      </c>
      <c r="I132" s="131"/>
      <c r="J132" s="132">
        <f>ROUND(I132*H132,2)</f>
        <v>0</v>
      </c>
      <c r="K132" s="133"/>
      <c r="L132" s="30"/>
      <c r="M132" s="134" t="s">
        <v>1</v>
      </c>
      <c r="N132" s="135" t="s">
        <v>42</v>
      </c>
      <c r="P132" s="136">
        <f>O132*H132</f>
        <v>0</v>
      </c>
      <c r="Q132" s="136">
        <v>0</v>
      </c>
      <c r="R132" s="136">
        <f>Q132*H132</f>
        <v>0</v>
      </c>
      <c r="S132" s="136">
        <v>0.255</v>
      </c>
      <c r="T132" s="137">
        <f>S132*H132</f>
        <v>0.99449999999999994</v>
      </c>
      <c r="AR132" s="138" t="s">
        <v>127</v>
      </c>
      <c r="AT132" s="138" t="s">
        <v>123</v>
      </c>
      <c r="AU132" s="138" t="s">
        <v>128</v>
      </c>
      <c r="AY132" s="15" t="s">
        <v>121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5" t="s">
        <v>128</v>
      </c>
      <c r="BK132" s="139">
        <f>ROUND(I132*H132,2)</f>
        <v>0</v>
      </c>
      <c r="BL132" s="15" t="s">
        <v>127</v>
      </c>
      <c r="BM132" s="138" t="s">
        <v>129</v>
      </c>
    </row>
    <row r="133" spans="2:65" s="12" customFormat="1" ht="10.199999999999999">
      <c r="B133" s="140"/>
      <c r="D133" s="141" t="s">
        <v>130</v>
      </c>
      <c r="E133" s="142" t="s">
        <v>1</v>
      </c>
      <c r="F133" s="143" t="s">
        <v>131</v>
      </c>
      <c r="H133" s="144">
        <v>3.9</v>
      </c>
      <c r="I133" s="145"/>
      <c r="L133" s="140"/>
      <c r="M133" s="146"/>
      <c r="T133" s="147"/>
      <c r="AT133" s="142" t="s">
        <v>130</v>
      </c>
      <c r="AU133" s="142" t="s">
        <v>128</v>
      </c>
      <c r="AV133" s="12" t="s">
        <v>128</v>
      </c>
      <c r="AW133" s="12" t="s">
        <v>32</v>
      </c>
      <c r="AX133" s="12" t="s">
        <v>81</v>
      </c>
      <c r="AY133" s="142" t="s">
        <v>121</v>
      </c>
    </row>
    <row r="134" spans="2:65" s="1" customFormat="1" ht="24.15" customHeight="1">
      <c r="B134" s="30"/>
      <c r="C134" s="126" t="s">
        <v>128</v>
      </c>
      <c r="D134" s="126" t="s">
        <v>123</v>
      </c>
      <c r="E134" s="127" t="s">
        <v>132</v>
      </c>
      <c r="F134" s="128" t="s">
        <v>133</v>
      </c>
      <c r="G134" s="129" t="s">
        <v>134</v>
      </c>
      <c r="H134" s="130">
        <v>1.625</v>
      </c>
      <c r="I134" s="131"/>
      <c r="J134" s="132">
        <f>ROUND(I134*H134,2)</f>
        <v>0</v>
      </c>
      <c r="K134" s="133"/>
      <c r="L134" s="30"/>
      <c r="M134" s="134" t="s">
        <v>1</v>
      </c>
      <c r="N134" s="135" t="s">
        <v>42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127</v>
      </c>
      <c r="AT134" s="138" t="s">
        <v>123</v>
      </c>
      <c r="AU134" s="138" t="s">
        <v>128</v>
      </c>
      <c r="AY134" s="15" t="s">
        <v>121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5" t="s">
        <v>128</v>
      </c>
      <c r="BK134" s="139">
        <f>ROUND(I134*H134,2)</f>
        <v>0</v>
      </c>
      <c r="BL134" s="15" t="s">
        <v>127</v>
      </c>
      <c r="BM134" s="138" t="s">
        <v>135</v>
      </c>
    </row>
    <row r="135" spans="2:65" s="12" customFormat="1" ht="10.199999999999999">
      <c r="B135" s="140"/>
      <c r="D135" s="141" t="s">
        <v>130</v>
      </c>
      <c r="E135" s="142" t="s">
        <v>1</v>
      </c>
      <c r="F135" s="143" t="s">
        <v>136</v>
      </c>
      <c r="H135" s="144">
        <v>1.625</v>
      </c>
      <c r="I135" s="145"/>
      <c r="L135" s="140"/>
      <c r="M135" s="146"/>
      <c r="T135" s="147"/>
      <c r="AT135" s="142" t="s">
        <v>130</v>
      </c>
      <c r="AU135" s="142" t="s">
        <v>128</v>
      </c>
      <c r="AV135" s="12" t="s">
        <v>128</v>
      </c>
      <c r="AW135" s="12" t="s">
        <v>32</v>
      </c>
      <c r="AX135" s="12" t="s">
        <v>81</v>
      </c>
      <c r="AY135" s="142" t="s">
        <v>121</v>
      </c>
    </row>
    <row r="136" spans="2:65" s="1" customFormat="1" ht="37.799999999999997" customHeight="1">
      <c r="B136" s="30"/>
      <c r="C136" s="126" t="s">
        <v>137</v>
      </c>
      <c r="D136" s="126" t="s">
        <v>123</v>
      </c>
      <c r="E136" s="127" t="s">
        <v>138</v>
      </c>
      <c r="F136" s="128" t="s">
        <v>139</v>
      </c>
      <c r="G136" s="129" t="s">
        <v>134</v>
      </c>
      <c r="H136" s="130">
        <v>3.25</v>
      </c>
      <c r="I136" s="131"/>
      <c r="J136" s="132">
        <f>ROUND(I136*H136,2)</f>
        <v>0</v>
      </c>
      <c r="K136" s="133"/>
      <c r="L136" s="30"/>
      <c r="M136" s="134" t="s">
        <v>1</v>
      </c>
      <c r="N136" s="135" t="s">
        <v>42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127</v>
      </c>
      <c r="AT136" s="138" t="s">
        <v>123</v>
      </c>
      <c r="AU136" s="138" t="s">
        <v>128</v>
      </c>
      <c r="AY136" s="15" t="s">
        <v>121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5" t="s">
        <v>128</v>
      </c>
      <c r="BK136" s="139">
        <f>ROUND(I136*H136,2)</f>
        <v>0</v>
      </c>
      <c r="BL136" s="15" t="s">
        <v>127</v>
      </c>
      <c r="BM136" s="138" t="s">
        <v>140</v>
      </c>
    </row>
    <row r="137" spans="2:65" s="12" customFormat="1" ht="10.199999999999999">
      <c r="B137" s="140"/>
      <c r="D137" s="141" t="s">
        <v>130</v>
      </c>
      <c r="E137" s="142" t="s">
        <v>1</v>
      </c>
      <c r="F137" s="143" t="s">
        <v>141</v>
      </c>
      <c r="H137" s="144">
        <v>3.25</v>
      </c>
      <c r="I137" s="145"/>
      <c r="L137" s="140"/>
      <c r="M137" s="146"/>
      <c r="T137" s="147"/>
      <c r="AT137" s="142" t="s">
        <v>130</v>
      </c>
      <c r="AU137" s="142" t="s">
        <v>128</v>
      </c>
      <c r="AV137" s="12" t="s">
        <v>128</v>
      </c>
      <c r="AW137" s="12" t="s">
        <v>32</v>
      </c>
      <c r="AX137" s="12" t="s">
        <v>81</v>
      </c>
      <c r="AY137" s="142" t="s">
        <v>121</v>
      </c>
    </row>
    <row r="138" spans="2:65" s="1" customFormat="1" ht="37.799999999999997" customHeight="1">
      <c r="B138" s="30"/>
      <c r="C138" s="126" t="s">
        <v>127</v>
      </c>
      <c r="D138" s="126" t="s">
        <v>123</v>
      </c>
      <c r="E138" s="127" t="s">
        <v>142</v>
      </c>
      <c r="F138" s="128" t="s">
        <v>143</v>
      </c>
      <c r="G138" s="129" t="s">
        <v>134</v>
      </c>
      <c r="H138" s="130">
        <v>3.25</v>
      </c>
      <c r="I138" s="131"/>
      <c r="J138" s="132">
        <f>ROUND(I138*H138,2)</f>
        <v>0</v>
      </c>
      <c r="K138" s="133"/>
      <c r="L138" s="30"/>
      <c r="M138" s="134" t="s">
        <v>1</v>
      </c>
      <c r="N138" s="135" t="s">
        <v>42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127</v>
      </c>
      <c r="AT138" s="138" t="s">
        <v>123</v>
      </c>
      <c r="AU138" s="138" t="s">
        <v>128</v>
      </c>
      <c r="AY138" s="15" t="s">
        <v>121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5" t="s">
        <v>128</v>
      </c>
      <c r="BK138" s="139">
        <f>ROUND(I138*H138,2)</f>
        <v>0</v>
      </c>
      <c r="BL138" s="15" t="s">
        <v>127</v>
      </c>
      <c r="BM138" s="138" t="s">
        <v>144</v>
      </c>
    </row>
    <row r="139" spans="2:65" s="12" customFormat="1" ht="10.199999999999999">
      <c r="B139" s="140"/>
      <c r="D139" s="141" t="s">
        <v>130</v>
      </c>
      <c r="E139" s="142" t="s">
        <v>1</v>
      </c>
      <c r="F139" s="143" t="s">
        <v>145</v>
      </c>
      <c r="H139" s="144">
        <v>3.25</v>
      </c>
      <c r="I139" s="145"/>
      <c r="L139" s="140"/>
      <c r="M139" s="146"/>
      <c r="T139" s="147"/>
      <c r="AT139" s="142" t="s">
        <v>130</v>
      </c>
      <c r="AU139" s="142" t="s">
        <v>128</v>
      </c>
      <c r="AV139" s="12" t="s">
        <v>128</v>
      </c>
      <c r="AW139" s="12" t="s">
        <v>32</v>
      </c>
      <c r="AX139" s="12" t="s">
        <v>81</v>
      </c>
      <c r="AY139" s="142" t="s">
        <v>121</v>
      </c>
    </row>
    <row r="140" spans="2:65" s="1" customFormat="1" ht="33" customHeight="1">
      <c r="B140" s="30"/>
      <c r="C140" s="126" t="s">
        <v>146</v>
      </c>
      <c r="D140" s="126" t="s">
        <v>123</v>
      </c>
      <c r="E140" s="127" t="s">
        <v>147</v>
      </c>
      <c r="F140" s="128" t="s">
        <v>148</v>
      </c>
      <c r="G140" s="129" t="s">
        <v>134</v>
      </c>
      <c r="H140" s="130">
        <v>1.625</v>
      </c>
      <c r="I140" s="131"/>
      <c r="J140" s="132">
        <f>ROUND(I140*H140,2)</f>
        <v>0</v>
      </c>
      <c r="K140" s="133"/>
      <c r="L140" s="30"/>
      <c r="M140" s="134" t="s">
        <v>1</v>
      </c>
      <c r="N140" s="135" t="s">
        <v>42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127</v>
      </c>
      <c r="AT140" s="138" t="s">
        <v>123</v>
      </c>
      <c r="AU140" s="138" t="s">
        <v>128</v>
      </c>
      <c r="AY140" s="15" t="s">
        <v>121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5" t="s">
        <v>128</v>
      </c>
      <c r="BK140" s="139">
        <f>ROUND(I140*H140,2)</f>
        <v>0</v>
      </c>
      <c r="BL140" s="15" t="s">
        <v>127</v>
      </c>
      <c r="BM140" s="138" t="s">
        <v>149</v>
      </c>
    </row>
    <row r="141" spans="2:65" s="1" customFormat="1" ht="24.15" customHeight="1">
      <c r="B141" s="30"/>
      <c r="C141" s="126" t="s">
        <v>150</v>
      </c>
      <c r="D141" s="126" t="s">
        <v>123</v>
      </c>
      <c r="E141" s="127" t="s">
        <v>151</v>
      </c>
      <c r="F141" s="128" t="s">
        <v>152</v>
      </c>
      <c r="G141" s="129" t="s">
        <v>134</v>
      </c>
      <c r="H141" s="130">
        <v>1.625</v>
      </c>
      <c r="I141" s="131"/>
      <c r="J141" s="132">
        <f>ROUND(I141*H141,2)</f>
        <v>0</v>
      </c>
      <c r="K141" s="133"/>
      <c r="L141" s="30"/>
      <c r="M141" s="134" t="s">
        <v>1</v>
      </c>
      <c r="N141" s="135" t="s">
        <v>42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127</v>
      </c>
      <c r="AT141" s="138" t="s">
        <v>123</v>
      </c>
      <c r="AU141" s="138" t="s">
        <v>128</v>
      </c>
      <c r="AY141" s="15" t="s">
        <v>121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5" t="s">
        <v>128</v>
      </c>
      <c r="BK141" s="139">
        <f>ROUND(I141*H141,2)</f>
        <v>0</v>
      </c>
      <c r="BL141" s="15" t="s">
        <v>127</v>
      </c>
      <c r="BM141" s="138" t="s">
        <v>153</v>
      </c>
    </row>
    <row r="142" spans="2:65" s="11" customFormat="1" ht="22.8" customHeight="1">
      <c r="B142" s="114"/>
      <c r="D142" s="115" t="s">
        <v>75</v>
      </c>
      <c r="E142" s="124" t="s">
        <v>150</v>
      </c>
      <c r="F142" s="124" t="s">
        <v>154</v>
      </c>
      <c r="I142" s="117"/>
      <c r="J142" s="125">
        <f>BK142</f>
        <v>0</v>
      </c>
      <c r="L142" s="114"/>
      <c r="M142" s="119"/>
      <c r="P142" s="120">
        <f>SUM(P143:P164)</f>
        <v>0</v>
      </c>
      <c r="R142" s="120">
        <f>SUM(R143:R164)</f>
        <v>1.2570412799999999</v>
      </c>
      <c r="T142" s="121">
        <f>SUM(T143:T164)</f>
        <v>0</v>
      </c>
      <c r="AR142" s="115" t="s">
        <v>81</v>
      </c>
      <c r="AT142" s="122" t="s">
        <v>75</v>
      </c>
      <c r="AU142" s="122" t="s">
        <v>81</v>
      </c>
      <c r="AY142" s="115" t="s">
        <v>121</v>
      </c>
      <c r="BK142" s="123">
        <f>SUM(BK143:BK164)</f>
        <v>0</v>
      </c>
    </row>
    <row r="143" spans="2:65" s="1" customFormat="1" ht="21.75" customHeight="1">
      <c r="B143" s="30"/>
      <c r="C143" s="126" t="s">
        <v>155</v>
      </c>
      <c r="D143" s="126" t="s">
        <v>123</v>
      </c>
      <c r="E143" s="127" t="s">
        <v>156</v>
      </c>
      <c r="F143" s="128" t="s">
        <v>157</v>
      </c>
      <c r="G143" s="129" t="s">
        <v>126</v>
      </c>
      <c r="H143" s="130">
        <v>13.308</v>
      </c>
      <c r="I143" s="131"/>
      <c r="J143" s="132">
        <f>ROUND(I143*H143,2)</f>
        <v>0</v>
      </c>
      <c r="K143" s="133"/>
      <c r="L143" s="30"/>
      <c r="M143" s="134" t="s">
        <v>1</v>
      </c>
      <c r="N143" s="135" t="s">
        <v>42</v>
      </c>
      <c r="P143" s="136">
        <f>O143*H143</f>
        <v>0</v>
      </c>
      <c r="Q143" s="136">
        <v>4.3800000000000002E-3</v>
      </c>
      <c r="R143" s="136">
        <f>Q143*H143</f>
        <v>5.828904E-2</v>
      </c>
      <c r="S143" s="136">
        <v>0</v>
      </c>
      <c r="T143" s="137">
        <f>S143*H143</f>
        <v>0</v>
      </c>
      <c r="AR143" s="138" t="s">
        <v>127</v>
      </c>
      <c r="AT143" s="138" t="s">
        <v>123</v>
      </c>
      <c r="AU143" s="138" t="s">
        <v>128</v>
      </c>
      <c r="AY143" s="15" t="s">
        <v>121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5" t="s">
        <v>128</v>
      </c>
      <c r="BK143" s="139">
        <f>ROUND(I143*H143,2)</f>
        <v>0</v>
      </c>
      <c r="BL143" s="15" t="s">
        <v>127</v>
      </c>
      <c r="BM143" s="138" t="s">
        <v>158</v>
      </c>
    </row>
    <row r="144" spans="2:65" s="1" customFormat="1" ht="24.15" customHeight="1">
      <c r="B144" s="30"/>
      <c r="C144" s="126" t="s">
        <v>159</v>
      </c>
      <c r="D144" s="126" t="s">
        <v>123</v>
      </c>
      <c r="E144" s="127" t="s">
        <v>160</v>
      </c>
      <c r="F144" s="128" t="s">
        <v>161</v>
      </c>
      <c r="G144" s="129" t="s">
        <v>162</v>
      </c>
      <c r="H144" s="130">
        <v>12</v>
      </c>
      <c r="I144" s="131"/>
      <c r="J144" s="132">
        <f>ROUND(I144*H144,2)</f>
        <v>0</v>
      </c>
      <c r="K144" s="133"/>
      <c r="L144" s="30"/>
      <c r="M144" s="134" t="s">
        <v>1</v>
      </c>
      <c r="N144" s="135" t="s">
        <v>42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127</v>
      </c>
      <c r="AT144" s="138" t="s">
        <v>123</v>
      </c>
      <c r="AU144" s="138" t="s">
        <v>128</v>
      </c>
      <c r="AY144" s="15" t="s">
        <v>121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5" t="s">
        <v>128</v>
      </c>
      <c r="BK144" s="139">
        <f>ROUND(I144*H144,2)</f>
        <v>0</v>
      </c>
      <c r="BL144" s="15" t="s">
        <v>127</v>
      </c>
      <c r="BM144" s="138" t="s">
        <v>163</v>
      </c>
    </row>
    <row r="145" spans="2:65" s="12" customFormat="1" ht="10.199999999999999">
      <c r="B145" s="140"/>
      <c r="D145" s="141" t="s">
        <v>130</v>
      </c>
      <c r="E145" s="142" t="s">
        <v>1</v>
      </c>
      <c r="F145" s="143" t="s">
        <v>164</v>
      </c>
      <c r="H145" s="144">
        <v>6.6</v>
      </c>
      <c r="I145" s="145"/>
      <c r="L145" s="140"/>
      <c r="M145" s="146"/>
      <c r="T145" s="147"/>
      <c r="AT145" s="142" t="s">
        <v>130</v>
      </c>
      <c r="AU145" s="142" t="s">
        <v>128</v>
      </c>
      <c r="AV145" s="12" t="s">
        <v>128</v>
      </c>
      <c r="AW145" s="12" t="s">
        <v>32</v>
      </c>
      <c r="AX145" s="12" t="s">
        <v>76</v>
      </c>
      <c r="AY145" s="142" t="s">
        <v>121</v>
      </c>
    </row>
    <row r="146" spans="2:65" s="12" customFormat="1" ht="10.199999999999999">
      <c r="B146" s="140"/>
      <c r="D146" s="141" t="s">
        <v>130</v>
      </c>
      <c r="E146" s="142" t="s">
        <v>1</v>
      </c>
      <c r="F146" s="143" t="s">
        <v>165</v>
      </c>
      <c r="H146" s="144">
        <v>5.4</v>
      </c>
      <c r="I146" s="145"/>
      <c r="L146" s="140"/>
      <c r="M146" s="146"/>
      <c r="T146" s="147"/>
      <c r="AT146" s="142" t="s">
        <v>130</v>
      </c>
      <c r="AU146" s="142" t="s">
        <v>128</v>
      </c>
      <c r="AV146" s="12" t="s">
        <v>128</v>
      </c>
      <c r="AW146" s="12" t="s">
        <v>32</v>
      </c>
      <c r="AX146" s="12" t="s">
        <v>76</v>
      </c>
      <c r="AY146" s="142" t="s">
        <v>121</v>
      </c>
    </row>
    <row r="147" spans="2:65" s="13" customFormat="1" ht="10.199999999999999">
      <c r="B147" s="148"/>
      <c r="D147" s="141" t="s">
        <v>130</v>
      </c>
      <c r="E147" s="149" t="s">
        <v>1</v>
      </c>
      <c r="F147" s="150" t="s">
        <v>166</v>
      </c>
      <c r="H147" s="151">
        <v>12</v>
      </c>
      <c r="I147" s="152"/>
      <c r="L147" s="148"/>
      <c r="M147" s="153"/>
      <c r="T147" s="154"/>
      <c r="AT147" s="149" t="s">
        <v>130</v>
      </c>
      <c r="AU147" s="149" t="s">
        <v>128</v>
      </c>
      <c r="AV147" s="13" t="s">
        <v>127</v>
      </c>
      <c r="AW147" s="13" t="s">
        <v>32</v>
      </c>
      <c r="AX147" s="13" t="s">
        <v>81</v>
      </c>
      <c r="AY147" s="149" t="s">
        <v>121</v>
      </c>
    </row>
    <row r="148" spans="2:65" s="1" customFormat="1" ht="16.5" customHeight="1">
      <c r="B148" s="30"/>
      <c r="C148" s="155" t="s">
        <v>167</v>
      </c>
      <c r="D148" s="155" t="s">
        <v>168</v>
      </c>
      <c r="E148" s="156" t="s">
        <v>169</v>
      </c>
      <c r="F148" s="157" t="s">
        <v>170</v>
      </c>
      <c r="G148" s="158" t="s">
        <v>162</v>
      </c>
      <c r="H148" s="159">
        <v>13.8</v>
      </c>
      <c r="I148" s="160"/>
      <c r="J148" s="161">
        <f>ROUND(I148*H148,2)</f>
        <v>0</v>
      </c>
      <c r="K148" s="162"/>
      <c r="L148" s="163"/>
      <c r="M148" s="164" t="s">
        <v>1</v>
      </c>
      <c r="N148" s="165" t="s">
        <v>42</v>
      </c>
      <c r="P148" s="136">
        <f>O148*H148</f>
        <v>0</v>
      </c>
      <c r="Q148" s="136">
        <v>1E-4</v>
      </c>
      <c r="R148" s="136">
        <f>Q148*H148</f>
        <v>1.3800000000000002E-3</v>
      </c>
      <c r="S148" s="136">
        <v>0</v>
      </c>
      <c r="T148" s="137">
        <f>S148*H148</f>
        <v>0</v>
      </c>
      <c r="AR148" s="138" t="s">
        <v>159</v>
      </c>
      <c r="AT148" s="138" t="s">
        <v>168</v>
      </c>
      <c r="AU148" s="138" t="s">
        <v>128</v>
      </c>
      <c r="AY148" s="15" t="s">
        <v>121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5" t="s">
        <v>128</v>
      </c>
      <c r="BK148" s="139">
        <f>ROUND(I148*H148,2)</f>
        <v>0</v>
      </c>
      <c r="BL148" s="15" t="s">
        <v>127</v>
      </c>
      <c r="BM148" s="138" t="s">
        <v>171</v>
      </c>
    </row>
    <row r="149" spans="2:65" s="12" customFormat="1" ht="10.199999999999999">
      <c r="B149" s="140"/>
      <c r="D149" s="141" t="s">
        <v>130</v>
      </c>
      <c r="E149" s="142" t="s">
        <v>1</v>
      </c>
      <c r="F149" s="143" t="s">
        <v>8</v>
      </c>
      <c r="H149" s="144">
        <v>12</v>
      </c>
      <c r="I149" s="145"/>
      <c r="L149" s="140"/>
      <c r="M149" s="146"/>
      <c r="T149" s="147"/>
      <c r="AT149" s="142" t="s">
        <v>130</v>
      </c>
      <c r="AU149" s="142" t="s">
        <v>128</v>
      </c>
      <c r="AV149" s="12" t="s">
        <v>128</v>
      </c>
      <c r="AW149" s="12" t="s">
        <v>32</v>
      </c>
      <c r="AX149" s="12" t="s">
        <v>81</v>
      </c>
      <c r="AY149" s="142" t="s">
        <v>121</v>
      </c>
    </row>
    <row r="150" spans="2:65" s="12" customFormat="1" ht="10.199999999999999">
      <c r="B150" s="140"/>
      <c r="D150" s="141" t="s">
        <v>130</v>
      </c>
      <c r="F150" s="143" t="s">
        <v>172</v>
      </c>
      <c r="H150" s="144">
        <v>13.8</v>
      </c>
      <c r="I150" s="145"/>
      <c r="L150" s="140"/>
      <c r="M150" s="146"/>
      <c r="T150" s="147"/>
      <c r="AT150" s="142" t="s">
        <v>130</v>
      </c>
      <c r="AU150" s="142" t="s">
        <v>128</v>
      </c>
      <c r="AV150" s="12" t="s">
        <v>128</v>
      </c>
      <c r="AW150" s="12" t="s">
        <v>4</v>
      </c>
      <c r="AX150" s="12" t="s">
        <v>81</v>
      </c>
      <c r="AY150" s="142" t="s">
        <v>121</v>
      </c>
    </row>
    <row r="151" spans="2:65" s="1" customFormat="1" ht="24.15" customHeight="1">
      <c r="B151" s="30"/>
      <c r="C151" s="126" t="s">
        <v>173</v>
      </c>
      <c r="D151" s="126" t="s">
        <v>123</v>
      </c>
      <c r="E151" s="127" t="s">
        <v>174</v>
      </c>
      <c r="F151" s="128" t="s">
        <v>175</v>
      </c>
      <c r="G151" s="129" t="s">
        <v>126</v>
      </c>
      <c r="H151" s="130">
        <v>13.308</v>
      </c>
      <c r="I151" s="131"/>
      <c r="J151" s="132">
        <f>ROUND(I151*H151,2)</f>
        <v>0</v>
      </c>
      <c r="K151" s="133"/>
      <c r="L151" s="30"/>
      <c r="M151" s="134" t="s">
        <v>1</v>
      </c>
      <c r="N151" s="135" t="s">
        <v>42</v>
      </c>
      <c r="P151" s="136">
        <f>O151*H151</f>
        <v>0</v>
      </c>
      <c r="Q151" s="136">
        <v>1.8000000000000001E-4</v>
      </c>
      <c r="R151" s="136">
        <f>Q151*H151</f>
        <v>2.39544E-3</v>
      </c>
      <c r="S151" s="136">
        <v>0</v>
      </c>
      <c r="T151" s="137">
        <f>S151*H151</f>
        <v>0</v>
      </c>
      <c r="AR151" s="138" t="s">
        <v>127</v>
      </c>
      <c r="AT151" s="138" t="s">
        <v>123</v>
      </c>
      <c r="AU151" s="138" t="s">
        <v>128</v>
      </c>
      <c r="AY151" s="15" t="s">
        <v>121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5" t="s">
        <v>128</v>
      </c>
      <c r="BK151" s="139">
        <f>ROUND(I151*H151,2)</f>
        <v>0</v>
      </c>
      <c r="BL151" s="15" t="s">
        <v>127</v>
      </c>
      <c r="BM151" s="138" t="s">
        <v>176</v>
      </c>
    </row>
    <row r="152" spans="2:65" s="1" customFormat="1" ht="24.15" customHeight="1">
      <c r="B152" s="30"/>
      <c r="C152" s="126" t="s">
        <v>177</v>
      </c>
      <c r="D152" s="126" t="s">
        <v>123</v>
      </c>
      <c r="E152" s="127" t="s">
        <v>178</v>
      </c>
      <c r="F152" s="128" t="s">
        <v>179</v>
      </c>
      <c r="G152" s="129" t="s">
        <v>126</v>
      </c>
      <c r="H152" s="130">
        <v>13.308</v>
      </c>
      <c r="I152" s="131"/>
      <c r="J152" s="132">
        <f>ROUND(I152*H152,2)</f>
        <v>0</v>
      </c>
      <c r="K152" s="133"/>
      <c r="L152" s="30"/>
      <c r="M152" s="134" t="s">
        <v>1</v>
      </c>
      <c r="N152" s="135" t="s">
        <v>42</v>
      </c>
      <c r="P152" s="136">
        <f>O152*H152</f>
        <v>0</v>
      </c>
      <c r="Q152" s="136">
        <v>6.1000000000000004E-3</v>
      </c>
      <c r="R152" s="136">
        <f>Q152*H152</f>
        <v>8.1178800000000009E-2</v>
      </c>
      <c r="S152" s="136">
        <v>0</v>
      </c>
      <c r="T152" s="137">
        <f>S152*H152</f>
        <v>0</v>
      </c>
      <c r="AR152" s="138" t="s">
        <v>127</v>
      </c>
      <c r="AT152" s="138" t="s">
        <v>123</v>
      </c>
      <c r="AU152" s="138" t="s">
        <v>128</v>
      </c>
      <c r="AY152" s="15" t="s">
        <v>121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5" t="s">
        <v>128</v>
      </c>
      <c r="BK152" s="139">
        <f>ROUND(I152*H152,2)</f>
        <v>0</v>
      </c>
      <c r="BL152" s="15" t="s">
        <v>127</v>
      </c>
      <c r="BM152" s="138" t="s">
        <v>180</v>
      </c>
    </row>
    <row r="153" spans="2:65" s="12" customFormat="1" ht="10.199999999999999">
      <c r="B153" s="140"/>
      <c r="D153" s="141" t="s">
        <v>130</v>
      </c>
      <c r="E153" s="142" t="s">
        <v>1</v>
      </c>
      <c r="F153" s="143" t="s">
        <v>181</v>
      </c>
      <c r="H153" s="144">
        <v>8.7449999999999992</v>
      </c>
      <c r="I153" s="145"/>
      <c r="L153" s="140"/>
      <c r="M153" s="146"/>
      <c r="T153" s="147"/>
      <c r="AT153" s="142" t="s">
        <v>130</v>
      </c>
      <c r="AU153" s="142" t="s">
        <v>128</v>
      </c>
      <c r="AV153" s="12" t="s">
        <v>128</v>
      </c>
      <c r="AW153" s="12" t="s">
        <v>32</v>
      </c>
      <c r="AX153" s="12" t="s">
        <v>76</v>
      </c>
      <c r="AY153" s="142" t="s">
        <v>121</v>
      </c>
    </row>
    <row r="154" spans="2:65" s="12" customFormat="1" ht="10.199999999999999">
      <c r="B154" s="140"/>
      <c r="D154" s="141" t="s">
        <v>130</v>
      </c>
      <c r="E154" s="142" t="s">
        <v>1</v>
      </c>
      <c r="F154" s="143" t="s">
        <v>182</v>
      </c>
      <c r="H154" s="144">
        <v>1.458</v>
      </c>
      <c r="I154" s="145"/>
      <c r="L154" s="140"/>
      <c r="M154" s="146"/>
      <c r="T154" s="147"/>
      <c r="AT154" s="142" t="s">
        <v>130</v>
      </c>
      <c r="AU154" s="142" t="s">
        <v>128</v>
      </c>
      <c r="AV154" s="12" t="s">
        <v>128</v>
      </c>
      <c r="AW154" s="12" t="s">
        <v>32</v>
      </c>
      <c r="AX154" s="12" t="s">
        <v>76</v>
      </c>
      <c r="AY154" s="142" t="s">
        <v>121</v>
      </c>
    </row>
    <row r="155" spans="2:65" s="12" customFormat="1" ht="10.199999999999999">
      <c r="B155" s="140"/>
      <c r="D155" s="141" t="s">
        <v>130</v>
      </c>
      <c r="E155" s="142" t="s">
        <v>1</v>
      </c>
      <c r="F155" s="143" t="s">
        <v>183</v>
      </c>
      <c r="H155" s="144">
        <v>3.105</v>
      </c>
      <c r="I155" s="145"/>
      <c r="L155" s="140"/>
      <c r="M155" s="146"/>
      <c r="T155" s="147"/>
      <c r="AT155" s="142" t="s">
        <v>130</v>
      </c>
      <c r="AU155" s="142" t="s">
        <v>128</v>
      </c>
      <c r="AV155" s="12" t="s">
        <v>128</v>
      </c>
      <c r="AW155" s="12" t="s">
        <v>32</v>
      </c>
      <c r="AX155" s="12" t="s">
        <v>76</v>
      </c>
      <c r="AY155" s="142" t="s">
        <v>121</v>
      </c>
    </row>
    <row r="156" spans="2:65" s="13" customFormat="1" ht="10.199999999999999">
      <c r="B156" s="148"/>
      <c r="D156" s="141" t="s">
        <v>130</v>
      </c>
      <c r="E156" s="149" t="s">
        <v>1</v>
      </c>
      <c r="F156" s="150" t="s">
        <v>166</v>
      </c>
      <c r="H156" s="151">
        <v>13.308</v>
      </c>
      <c r="I156" s="152"/>
      <c r="L156" s="148"/>
      <c r="M156" s="153"/>
      <c r="T156" s="154"/>
      <c r="AT156" s="149" t="s">
        <v>130</v>
      </c>
      <c r="AU156" s="149" t="s">
        <v>128</v>
      </c>
      <c r="AV156" s="13" t="s">
        <v>127</v>
      </c>
      <c r="AW156" s="13" t="s">
        <v>32</v>
      </c>
      <c r="AX156" s="13" t="s">
        <v>81</v>
      </c>
      <c r="AY156" s="149" t="s">
        <v>121</v>
      </c>
    </row>
    <row r="157" spans="2:65" s="1" customFormat="1" ht="24.15" customHeight="1">
      <c r="B157" s="30"/>
      <c r="C157" s="126" t="s">
        <v>8</v>
      </c>
      <c r="D157" s="126" t="s">
        <v>123</v>
      </c>
      <c r="E157" s="127" t="s">
        <v>184</v>
      </c>
      <c r="F157" s="128" t="s">
        <v>185</v>
      </c>
      <c r="G157" s="129" t="s">
        <v>126</v>
      </c>
      <c r="H157" s="130">
        <v>2</v>
      </c>
      <c r="I157" s="131"/>
      <c r="J157" s="132">
        <f>ROUND(I157*H157,2)</f>
        <v>0</v>
      </c>
      <c r="K157" s="133"/>
      <c r="L157" s="30"/>
      <c r="M157" s="134" t="s">
        <v>1</v>
      </c>
      <c r="N157" s="135" t="s">
        <v>42</v>
      </c>
      <c r="P157" s="136">
        <f>O157*H157</f>
        <v>0</v>
      </c>
      <c r="Q157" s="136">
        <v>1.9499999999999999E-3</v>
      </c>
      <c r="R157" s="136">
        <f>Q157*H157</f>
        <v>3.8999999999999998E-3</v>
      </c>
      <c r="S157" s="136">
        <v>0</v>
      </c>
      <c r="T157" s="137">
        <f>S157*H157</f>
        <v>0</v>
      </c>
      <c r="AR157" s="138" t="s">
        <v>127</v>
      </c>
      <c r="AT157" s="138" t="s">
        <v>123</v>
      </c>
      <c r="AU157" s="138" t="s">
        <v>128</v>
      </c>
      <c r="AY157" s="15" t="s">
        <v>121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5" t="s">
        <v>128</v>
      </c>
      <c r="BK157" s="139">
        <f>ROUND(I157*H157,2)</f>
        <v>0</v>
      </c>
      <c r="BL157" s="15" t="s">
        <v>127</v>
      </c>
      <c r="BM157" s="138" t="s">
        <v>186</v>
      </c>
    </row>
    <row r="158" spans="2:65" s="1" customFormat="1" ht="44.25" customHeight="1">
      <c r="B158" s="30"/>
      <c r="C158" s="126" t="s">
        <v>187</v>
      </c>
      <c r="D158" s="126" t="s">
        <v>123</v>
      </c>
      <c r="E158" s="127" t="s">
        <v>188</v>
      </c>
      <c r="F158" s="128" t="s">
        <v>189</v>
      </c>
      <c r="G158" s="129" t="s">
        <v>162</v>
      </c>
      <c r="H158" s="130">
        <v>2.5</v>
      </c>
      <c r="I158" s="131"/>
      <c r="J158" s="132">
        <f>ROUND(I158*H158,2)</f>
        <v>0</v>
      </c>
      <c r="K158" s="133"/>
      <c r="L158" s="30"/>
      <c r="M158" s="134" t="s">
        <v>1</v>
      </c>
      <c r="N158" s="135" t="s">
        <v>42</v>
      </c>
      <c r="P158" s="136">
        <f>O158*H158</f>
        <v>0</v>
      </c>
      <c r="Q158" s="136">
        <v>1.48E-3</v>
      </c>
      <c r="R158" s="136">
        <f>Q158*H158</f>
        <v>3.7000000000000002E-3</v>
      </c>
      <c r="S158" s="136">
        <v>0</v>
      </c>
      <c r="T158" s="137">
        <f>S158*H158</f>
        <v>0</v>
      </c>
      <c r="AR158" s="138" t="s">
        <v>127</v>
      </c>
      <c r="AT158" s="138" t="s">
        <v>123</v>
      </c>
      <c r="AU158" s="138" t="s">
        <v>128</v>
      </c>
      <c r="AY158" s="15" t="s">
        <v>121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5" t="s">
        <v>128</v>
      </c>
      <c r="BK158" s="139">
        <f>ROUND(I158*H158,2)</f>
        <v>0</v>
      </c>
      <c r="BL158" s="15" t="s">
        <v>127</v>
      </c>
      <c r="BM158" s="138" t="s">
        <v>190</v>
      </c>
    </row>
    <row r="159" spans="2:65" s="1" customFormat="1" ht="16.5" customHeight="1">
      <c r="B159" s="30"/>
      <c r="C159" s="126" t="s">
        <v>191</v>
      </c>
      <c r="D159" s="126" t="s">
        <v>123</v>
      </c>
      <c r="E159" s="127" t="s">
        <v>192</v>
      </c>
      <c r="F159" s="128" t="s">
        <v>193</v>
      </c>
      <c r="G159" s="129" t="s">
        <v>126</v>
      </c>
      <c r="H159" s="130">
        <v>21.33</v>
      </c>
      <c r="I159" s="131"/>
      <c r="J159" s="132">
        <f>ROUND(I159*H159,2)</f>
        <v>0</v>
      </c>
      <c r="K159" s="133"/>
      <c r="L159" s="30"/>
      <c r="M159" s="134" t="s">
        <v>1</v>
      </c>
      <c r="N159" s="135" t="s">
        <v>42</v>
      </c>
      <c r="P159" s="136">
        <f>O159*H159</f>
        <v>0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AR159" s="138" t="s">
        <v>127</v>
      </c>
      <c r="AT159" s="138" t="s">
        <v>123</v>
      </c>
      <c r="AU159" s="138" t="s">
        <v>128</v>
      </c>
      <c r="AY159" s="15" t="s">
        <v>121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5" t="s">
        <v>128</v>
      </c>
      <c r="BK159" s="139">
        <f>ROUND(I159*H159,2)</f>
        <v>0</v>
      </c>
      <c r="BL159" s="15" t="s">
        <v>127</v>
      </c>
      <c r="BM159" s="138" t="s">
        <v>194</v>
      </c>
    </row>
    <row r="160" spans="2:65" s="12" customFormat="1" ht="10.199999999999999">
      <c r="B160" s="140"/>
      <c r="D160" s="141" t="s">
        <v>130</v>
      </c>
      <c r="E160" s="142" t="s">
        <v>1</v>
      </c>
      <c r="F160" s="143" t="s">
        <v>195</v>
      </c>
      <c r="H160" s="144">
        <v>21.33</v>
      </c>
      <c r="I160" s="145"/>
      <c r="L160" s="140"/>
      <c r="M160" s="146"/>
      <c r="T160" s="147"/>
      <c r="AT160" s="142" t="s">
        <v>130</v>
      </c>
      <c r="AU160" s="142" t="s">
        <v>128</v>
      </c>
      <c r="AV160" s="12" t="s">
        <v>128</v>
      </c>
      <c r="AW160" s="12" t="s">
        <v>32</v>
      </c>
      <c r="AX160" s="12" t="s">
        <v>81</v>
      </c>
      <c r="AY160" s="142" t="s">
        <v>121</v>
      </c>
    </row>
    <row r="161" spans="2:65" s="1" customFormat="1" ht="24.15" customHeight="1">
      <c r="B161" s="30"/>
      <c r="C161" s="126" t="s">
        <v>196</v>
      </c>
      <c r="D161" s="126" t="s">
        <v>123</v>
      </c>
      <c r="E161" s="127" t="s">
        <v>197</v>
      </c>
      <c r="F161" s="128" t="s">
        <v>198</v>
      </c>
      <c r="G161" s="129" t="s">
        <v>126</v>
      </c>
      <c r="H161" s="130">
        <v>3.9</v>
      </c>
      <c r="I161" s="131"/>
      <c r="J161" s="132">
        <f>ROUND(I161*H161,2)</f>
        <v>0</v>
      </c>
      <c r="K161" s="133"/>
      <c r="L161" s="30"/>
      <c r="M161" s="134" t="s">
        <v>1</v>
      </c>
      <c r="N161" s="135" t="s">
        <v>42</v>
      </c>
      <c r="P161" s="136">
        <f>O161*H161</f>
        <v>0</v>
      </c>
      <c r="Q161" s="136">
        <v>0.28361999999999998</v>
      </c>
      <c r="R161" s="136">
        <f>Q161*H161</f>
        <v>1.1061179999999999</v>
      </c>
      <c r="S161" s="136">
        <v>0</v>
      </c>
      <c r="T161" s="137">
        <f>S161*H161</f>
        <v>0</v>
      </c>
      <c r="AR161" s="138" t="s">
        <v>127</v>
      </c>
      <c r="AT161" s="138" t="s">
        <v>123</v>
      </c>
      <c r="AU161" s="138" t="s">
        <v>128</v>
      </c>
      <c r="AY161" s="15" t="s">
        <v>121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5" t="s">
        <v>128</v>
      </c>
      <c r="BK161" s="139">
        <f>ROUND(I161*H161,2)</f>
        <v>0</v>
      </c>
      <c r="BL161" s="15" t="s">
        <v>127</v>
      </c>
      <c r="BM161" s="138" t="s">
        <v>199</v>
      </c>
    </row>
    <row r="162" spans="2:65" s="12" customFormat="1" ht="10.199999999999999">
      <c r="B162" s="140"/>
      <c r="D162" s="141" t="s">
        <v>130</v>
      </c>
      <c r="E162" s="142" t="s">
        <v>1</v>
      </c>
      <c r="F162" s="143" t="s">
        <v>131</v>
      </c>
      <c r="H162" s="144">
        <v>3.9</v>
      </c>
      <c r="I162" s="145"/>
      <c r="L162" s="140"/>
      <c r="M162" s="146"/>
      <c r="T162" s="147"/>
      <c r="AT162" s="142" t="s">
        <v>130</v>
      </c>
      <c r="AU162" s="142" t="s">
        <v>128</v>
      </c>
      <c r="AV162" s="12" t="s">
        <v>128</v>
      </c>
      <c r="AW162" s="12" t="s">
        <v>32</v>
      </c>
      <c r="AX162" s="12" t="s">
        <v>81</v>
      </c>
      <c r="AY162" s="142" t="s">
        <v>121</v>
      </c>
    </row>
    <row r="163" spans="2:65" s="1" customFormat="1" ht="24.15" customHeight="1">
      <c r="B163" s="30"/>
      <c r="C163" s="126" t="s">
        <v>200</v>
      </c>
      <c r="D163" s="126" t="s">
        <v>123</v>
      </c>
      <c r="E163" s="127" t="s">
        <v>201</v>
      </c>
      <c r="F163" s="128" t="s">
        <v>202</v>
      </c>
      <c r="G163" s="129" t="s">
        <v>203</v>
      </c>
      <c r="H163" s="130">
        <v>2</v>
      </c>
      <c r="I163" s="131"/>
      <c r="J163" s="132">
        <f>ROUND(I163*H163,2)</f>
        <v>0</v>
      </c>
      <c r="K163" s="133"/>
      <c r="L163" s="30"/>
      <c r="M163" s="134" t="s">
        <v>1</v>
      </c>
      <c r="N163" s="135" t="s">
        <v>42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127</v>
      </c>
      <c r="AT163" s="138" t="s">
        <v>123</v>
      </c>
      <c r="AU163" s="138" t="s">
        <v>128</v>
      </c>
      <c r="AY163" s="15" t="s">
        <v>121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5" t="s">
        <v>128</v>
      </c>
      <c r="BK163" s="139">
        <f>ROUND(I163*H163,2)</f>
        <v>0</v>
      </c>
      <c r="BL163" s="15" t="s">
        <v>127</v>
      </c>
      <c r="BM163" s="138" t="s">
        <v>204</v>
      </c>
    </row>
    <row r="164" spans="2:65" s="1" customFormat="1" ht="21.75" customHeight="1">
      <c r="B164" s="30"/>
      <c r="C164" s="155" t="s">
        <v>205</v>
      </c>
      <c r="D164" s="155" t="s">
        <v>168</v>
      </c>
      <c r="E164" s="156" t="s">
        <v>206</v>
      </c>
      <c r="F164" s="157" t="s">
        <v>207</v>
      </c>
      <c r="G164" s="158" t="s">
        <v>203</v>
      </c>
      <c r="H164" s="159">
        <v>2</v>
      </c>
      <c r="I164" s="160"/>
      <c r="J164" s="161">
        <f>ROUND(I164*H164,2)</f>
        <v>0</v>
      </c>
      <c r="K164" s="162"/>
      <c r="L164" s="163"/>
      <c r="M164" s="164" t="s">
        <v>1</v>
      </c>
      <c r="N164" s="165" t="s">
        <v>42</v>
      </c>
      <c r="P164" s="136">
        <f>O164*H164</f>
        <v>0</v>
      </c>
      <c r="Q164" s="136">
        <v>4.0000000000000003E-5</v>
      </c>
      <c r="R164" s="136">
        <f>Q164*H164</f>
        <v>8.0000000000000007E-5</v>
      </c>
      <c r="S164" s="136">
        <v>0</v>
      </c>
      <c r="T164" s="137">
        <f>S164*H164</f>
        <v>0</v>
      </c>
      <c r="AR164" s="138" t="s">
        <v>159</v>
      </c>
      <c r="AT164" s="138" t="s">
        <v>168</v>
      </c>
      <c r="AU164" s="138" t="s">
        <v>128</v>
      </c>
      <c r="AY164" s="15" t="s">
        <v>121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5" t="s">
        <v>128</v>
      </c>
      <c r="BK164" s="139">
        <f>ROUND(I164*H164,2)</f>
        <v>0</v>
      </c>
      <c r="BL164" s="15" t="s">
        <v>127</v>
      </c>
      <c r="BM164" s="138" t="s">
        <v>208</v>
      </c>
    </row>
    <row r="165" spans="2:65" s="11" customFormat="1" ht="22.8" customHeight="1">
      <c r="B165" s="114"/>
      <c r="D165" s="115" t="s">
        <v>75</v>
      </c>
      <c r="E165" s="124" t="s">
        <v>167</v>
      </c>
      <c r="F165" s="124" t="s">
        <v>209</v>
      </c>
      <c r="I165" s="117"/>
      <c r="J165" s="125">
        <f>BK165</f>
        <v>0</v>
      </c>
      <c r="L165" s="114"/>
      <c r="M165" s="119"/>
      <c r="P165" s="120">
        <f>SUM(P166:P195)</f>
        <v>0</v>
      </c>
      <c r="R165" s="120">
        <f>SUM(R166:R195)</f>
        <v>0.29567339999999998</v>
      </c>
      <c r="T165" s="121">
        <f>SUM(T166:T195)</f>
        <v>1.2097800000000001</v>
      </c>
      <c r="AR165" s="115" t="s">
        <v>81</v>
      </c>
      <c r="AT165" s="122" t="s">
        <v>75</v>
      </c>
      <c r="AU165" s="122" t="s">
        <v>81</v>
      </c>
      <c r="AY165" s="115" t="s">
        <v>121</v>
      </c>
      <c r="BK165" s="123">
        <f>SUM(BK166:BK195)</f>
        <v>0</v>
      </c>
    </row>
    <row r="166" spans="2:65" s="1" customFormat="1" ht="37.799999999999997" customHeight="1">
      <c r="B166" s="30"/>
      <c r="C166" s="126" t="s">
        <v>210</v>
      </c>
      <c r="D166" s="126" t="s">
        <v>123</v>
      </c>
      <c r="E166" s="127" t="s">
        <v>211</v>
      </c>
      <c r="F166" s="128" t="s">
        <v>212</v>
      </c>
      <c r="G166" s="129" t="s">
        <v>126</v>
      </c>
      <c r="H166" s="130">
        <v>21.52</v>
      </c>
      <c r="I166" s="131"/>
      <c r="J166" s="132">
        <f>ROUND(I166*H166,2)</f>
        <v>0</v>
      </c>
      <c r="K166" s="133"/>
      <c r="L166" s="30"/>
      <c r="M166" s="134" t="s">
        <v>1</v>
      </c>
      <c r="N166" s="135" t="s">
        <v>42</v>
      </c>
      <c r="P166" s="136">
        <f>O166*H166</f>
        <v>0</v>
      </c>
      <c r="Q166" s="136">
        <v>0</v>
      </c>
      <c r="R166" s="136">
        <f>Q166*H166</f>
        <v>0</v>
      </c>
      <c r="S166" s="136">
        <v>0</v>
      </c>
      <c r="T166" s="137">
        <f>S166*H166</f>
        <v>0</v>
      </c>
      <c r="AR166" s="138" t="s">
        <v>127</v>
      </c>
      <c r="AT166" s="138" t="s">
        <v>123</v>
      </c>
      <c r="AU166" s="138" t="s">
        <v>128</v>
      </c>
      <c r="AY166" s="15" t="s">
        <v>121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5" t="s">
        <v>128</v>
      </c>
      <c r="BK166" s="139">
        <f>ROUND(I166*H166,2)</f>
        <v>0</v>
      </c>
      <c r="BL166" s="15" t="s">
        <v>127</v>
      </c>
      <c r="BM166" s="138" t="s">
        <v>213</v>
      </c>
    </row>
    <row r="167" spans="2:65" s="12" customFormat="1" ht="10.199999999999999">
      <c r="B167" s="140"/>
      <c r="D167" s="141" t="s">
        <v>130</v>
      </c>
      <c r="E167" s="142" t="s">
        <v>1</v>
      </c>
      <c r="F167" s="143" t="s">
        <v>214</v>
      </c>
      <c r="H167" s="144">
        <v>16</v>
      </c>
      <c r="I167" s="145"/>
      <c r="L167" s="140"/>
      <c r="M167" s="146"/>
      <c r="T167" s="147"/>
      <c r="AT167" s="142" t="s">
        <v>130</v>
      </c>
      <c r="AU167" s="142" t="s">
        <v>128</v>
      </c>
      <c r="AV167" s="12" t="s">
        <v>128</v>
      </c>
      <c r="AW167" s="12" t="s">
        <v>32</v>
      </c>
      <c r="AX167" s="12" t="s">
        <v>76</v>
      </c>
      <c r="AY167" s="142" t="s">
        <v>121</v>
      </c>
    </row>
    <row r="168" spans="2:65" s="12" customFormat="1" ht="10.199999999999999">
      <c r="B168" s="140"/>
      <c r="D168" s="141" t="s">
        <v>130</v>
      </c>
      <c r="E168" s="142" t="s">
        <v>1</v>
      </c>
      <c r="F168" s="143" t="s">
        <v>215</v>
      </c>
      <c r="H168" s="144">
        <v>5.52</v>
      </c>
      <c r="I168" s="145"/>
      <c r="L168" s="140"/>
      <c r="M168" s="146"/>
      <c r="T168" s="147"/>
      <c r="AT168" s="142" t="s">
        <v>130</v>
      </c>
      <c r="AU168" s="142" t="s">
        <v>128</v>
      </c>
      <c r="AV168" s="12" t="s">
        <v>128</v>
      </c>
      <c r="AW168" s="12" t="s">
        <v>32</v>
      </c>
      <c r="AX168" s="12" t="s">
        <v>76</v>
      </c>
      <c r="AY168" s="142" t="s">
        <v>121</v>
      </c>
    </row>
    <row r="169" spans="2:65" s="13" customFormat="1" ht="10.199999999999999">
      <c r="B169" s="148"/>
      <c r="D169" s="141" t="s">
        <v>130</v>
      </c>
      <c r="E169" s="149" t="s">
        <v>1</v>
      </c>
      <c r="F169" s="150" t="s">
        <v>166</v>
      </c>
      <c r="H169" s="151">
        <v>21.52</v>
      </c>
      <c r="I169" s="152"/>
      <c r="L169" s="148"/>
      <c r="M169" s="153"/>
      <c r="T169" s="154"/>
      <c r="AT169" s="149" t="s">
        <v>130</v>
      </c>
      <c r="AU169" s="149" t="s">
        <v>128</v>
      </c>
      <c r="AV169" s="13" t="s">
        <v>127</v>
      </c>
      <c r="AW169" s="13" t="s">
        <v>32</v>
      </c>
      <c r="AX169" s="13" t="s">
        <v>81</v>
      </c>
      <c r="AY169" s="149" t="s">
        <v>121</v>
      </c>
    </row>
    <row r="170" spans="2:65" s="1" customFormat="1" ht="37.799999999999997" customHeight="1">
      <c r="B170" s="30"/>
      <c r="C170" s="126" t="s">
        <v>216</v>
      </c>
      <c r="D170" s="126" t="s">
        <v>123</v>
      </c>
      <c r="E170" s="127" t="s">
        <v>217</v>
      </c>
      <c r="F170" s="128" t="s">
        <v>218</v>
      </c>
      <c r="G170" s="129" t="s">
        <v>126</v>
      </c>
      <c r="H170" s="130">
        <v>150.63999999999999</v>
      </c>
      <c r="I170" s="131"/>
      <c r="J170" s="132">
        <f>ROUND(I170*H170,2)</f>
        <v>0</v>
      </c>
      <c r="K170" s="133"/>
      <c r="L170" s="30"/>
      <c r="M170" s="134" t="s">
        <v>1</v>
      </c>
      <c r="N170" s="135" t="s">
        <v>42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127</v>
      </c>
      <c r="AT170" s="138" t="s">
        <v>123</v>
      </c>
      <c r="AU170" s="138" t="s">
        <v>128</v>
      </c>
      <c r="AY170" s="15" t="s">
        <v>121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5" t="s">
        <v>128</v>
      </c>
      <c r="BK170" s="139">
        <f>ROUND(I170*H170,2)</f>
        <v>0</v>
      </c>
      <c r="BL170" s="15" t="s">
        <v>127</v>
      </c>
      <c r="BM170" s="138" t="s">
        <v>219</v>
      </c>
    </row>
    <row r="171" spans="2:65" s="12" customFormat="1" ht="10.199999999999999">
      <c r="B171" s="140"/>
      <c r="D171" s="141" t="s">
        <v>130</v>
      </c>
      <c r="E171" s="142" t="s">
        <v>1</v>
      </c>
      <c r="F171" s="143" t="s">
        <v>220</v>
      </c>
      <c r="H171" s="144">
        <v>150.63999999999999</v>
      </c>
      <c r="I171" s="145"/>
      <c r="L171" s="140"/>
      <c r="M171" s="146"/>
      <c r="T171" s="147"/>
      <c r="AT171" s="142" t="s">
        <v>130</v>
      </c>
      <c r="AU171" s="142" t="s">
        <v>128</v>
      </c>
      <c r="AV171" s="12" t="s">
        <v>128</v>
      </c>
      <c r="AW171" s="12" t="s">
        <v>32</v>
      </c>
      <c r="AX171" s="12" t="s">
        <v>81</v>
      </c>
      <c r="AY171" s="142" t="s">
        <v>121</v>
      </c>
    </row>
    <row r="172" spans="2:65" s="1" customFormat="1" ht="37.799999999999997" customHeight="1">
      <c r="B172" s="30"/>
      <c r="C172" s="126" t="s">
        <v>221</v>
      </c>
      <c r="D172" s="126" t="s">
        <v>123</v>
      </c>
      <c r="E172" s="127" t="s">
        <v>222</v>
      </c>
      <c r="F172" s="128" t="s">
        <v>223</v>
      </c>
      <c r="G172" s="129" t="s">
        <v>126</v>
      </c>
      <c r="H172" s="130">
        <v>21.52</v>
      </c>
      <c r="I172" s="131"/>
      <c r="J172" s="132">
        <f>ROUND(I172*H172,2)</f>
        <v>0</v>
      </c>
      <c r="K172" s="133"/>
      <c r="L172" s="30"/>
      <c r="M172" s="134" t="s">
        <v>1</v>
      </c>
      <c r="N172" s="135" t="s">
        <v>42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127</v>
      </c>
      <c r="AT172" s="138" t="s">
        <v>123</v>
      </c>
      <c r="AU172" s="138" t="s">
        <v>128</v>
      </c>
      <c r="AY172" s="15" t="s">
        <v>121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5" t="s">
        <v>128</v>
      </c>
      <c r="BK172" s="139">
        <f>ROUND(I172*H172,2)</f>
        <v>0</v>
      </c>
      <c r="BL172" s="15" t="s">
        <v>127</v>
      </c>
      <c r="BM172" s="138" t="s">
        <v>224</v>
      </c>
    </row>
    <row r="173" spans="2:65" s="12" customFormat="1" ht="10.199999999999999">
      <c r="B173" s="140"/>
      <c r="D173" s="141" t="s">
        <v>130</v>
      </c>
      <c r="E173" s="142" t="s">
        <v>1</v>
      </c>
      <c r="F173" s="143" t="s">
        <v>225</v>
      </c>
      <c r="H173" s="144">
        <v>21.52</v>
      </c>
      <c r="I173" s="145"/>
      <c r="L173" s="140"/>
      <c r="M173" s="146"/>
      <c r="T173" s="147"/>
      <c r="AT173" s="142" t="s">
        <v>130</v>
      </c>
      <c r="AU173" s="142" t="s">
        <v>128</v>
      </c>
      <c r="AV173" s="12" t="s">
        <v>128</v>
      </c>
      <c r="AW173" s="12" t="s">
        <v>32</v>
      </c>
      <c r="AX173" s="12" t="s">
        <v>81</v>
      </c>
      <c r="AY173" s="142" t="s">
        <v>121</v>
      </c>
    </row>
    <row r="174" spans="2:65" s="1" customFormat="1" ht="24.15" customHeight="1">
      <c r="B174" s="30"/>
      <c r="C174" s="126" t="s">
        <v>7</v>
      </c>
      <c r="D174" s="126" t="s">
        <v>123</v>
      </c>
      <c r="E174" s="127" t="s">
        <v>226</v>
      </c>
      <c r="F174" s="128" t="s">
        <v>227</v>
      </c>
      <c r="G174" s="129" t="s">
        <v>126</v>
      </c>
      <c r="H174" s="130">
        <v>21.52</v>
      </c>
      <c r="I174" s="131"/>
      <c r="J174" s="132">
        <f>ROUND(I174*H174,2)</f>
        <v>0</v>
      </c>
      <c r="K174" s="133"/>
      <c r="L174" s="30"/>
      <c r="M174" s="134" t="s">
        <v>1</v>
      </c>
      <c r="N174" s="135" t="s">
        <v>42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127</v>
      </c>
      <c r="AT174" s="138" t="s">
        <v>123</v>
      </c>
      <c r="AU174" s="138" t="s">
        <v>128</v>
      </c>
      <c r="AY174" s="15" t="s">
        <v>121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5" t="s">
        <v>128</v>
      </c>
      <c r="BK174" s="139">
        <f>ROUND(I174*H174,2)</f>
        <v>0</v>
      </c>
      <c r="BL174" s="15" t="s">
        <v>127</v>
      </c>
      <c r="BM174" s="138" t="s">
        <v>228</v>
      </c>
    </row>
    <row r="175" spans="2:65" s="1" customFormat="1" ht="24.15" customHeight="1">
      <c r="B175" s="30"/>
      <c r="C175" s="126" t="s">
        <v>229</v>
      </c>
      <c r="D175" s="126" t="s">
        <v>123</v>
      </c>
      <c r="E175" s="127" t="s">
        <v>230</v>
      </c>
      <c r="F175" s="128" t="s">
        <v>231</v>
      </c>
      <c r="G175" s="129" t="s">
        <v>126</v>
      </c>
      <c r="H175" s="130">
        <v>8.0220000000000002</v>
      </c>
      <c r="I175" s="131"/>
      <c r="J175" s="132">
        <f>ROUND(I175*H175,2)</f>
        <v>0</v>
      </c>
      <c r="K175" s="133"/>
      <c r="L175" s="30"/>
      <c r="M175" s="134" t="s">
        <v>1</v>
      </c>
      <c r="N175" s="135" t="s">
        <v>42</v>
      </c>
      <c r="P175" s="136">
        <f>O175*H175</f>
        <v>0</v>
      </c>
      <c r="Q175" s="136">
        <v>0</v>
      </c>
      <c r="R175" s="136">
        <f>Q175*H175</f>
        <v>0</v>
      </c>
      <c r="S175" s="136">
        <v>3.7999999999999999E-2</v>
      </c>
      <c r="T175" s="137">
        <f>S175*H175</f>
        <v>0.304836</v>
      </c>
      <c r="AR175" s="138" t="s">
        <v>127</v>
      </c>
      <c r="AT175" s="138" t="s">
        <v>123</v>
      </c>
      <c r="AU175" s="138" t="s">
        <v>128</v>
      </c>
      <c r="AY175" s="15" t="s">
        <v>121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5" t="s">
        <v>128</v>
      </c>
      <c r="BK175" s="139">
        <f>ROUND(I175*H175,2)</f>
        <v>0</v>
      </c>
      <c r="BL175" s="15" t="s">
        <v>127</v>
      </c>
      <c r="BM175" s="138" t="s">
        <v>232</v>
      </c>
    </row>
    <row r="176" spans="2:65" s="12" customFormat="1" ht="10.199999999999999">
      <c r="B176" s="140"/>
      <c r="D176" s="141" t="s">
        <v>130</v>
      </c>
      <c r="E176" s="142" t="s">
        <v>1</v>
      </c>
      <c r="F176" s="143" t="s">
        <v>233</v>
      </c>
      <c r="H176" s="144">
        <v>2.7879999999999998</v>
      </c>
      <c r="I176" s="145"/>
      <c r="L176" s="140"/>
      <c r="M176" s="146"/>
      <c r="T176" s="147"/>
      <c r="AT176" s="142" t="s">
        <v>130</v>
      </c>
      <c r="AU176" s="142" t="s">
        <v>128</v>
      </c>
      <c r="AV176" s="12" t="s">
        <v>128</v>
      </c>
      <c r="AW176" s="12" t="s">
        <v>32</v>
      </c>
      <c r="AX176" s="12" t="s">
        <v>76</v>
      </c>
      <c r="AY176" s="142" t="s">
        <v>121</v>
      </c>
    </row>
    <row r="177" spans="2:65" s="12" customFormat="1" ht="10.199999999999999">
      <c r="B177" s="140"/>
      <c r="D177" s="141" t="s">
        <v>130</v>
      </c>
      <c r="E177" s="142" t="s">
        <v>1</v>
      </c>
      <c r="F177" s="143" t="s">
        <v>234</v>
      </c>
      <c r="H177" s="144">
        <v>1.784</v>
      </c>
      <c r="I177" s="145"/>
      <c r="L177" s="140"/>
      <c r="M177" s="146"/>
      <c r="T177" s="147"/>
      <c r="AT177" s="142" t="s">
        <v>130</v>
      </c>
      <c r="AU177" s="142" t="s">
        <v>128</v>
      </c>
      <c r="AV177" s="12" t="s">
        <v>128</v>
      </c>
      <c r="AW177" s="12" t="s">
        <v>32</v>
      </c>
      <c r="AX177" s="12" t="s">
        <v>76</v>
      </c>
      <c r="AY177" s="142" t="s">
        <v>121</v>
      </c>
    </row>
    <row r="178" spans="2:65" s="12" customFormat="1" ht="10.199999999999999">
      <c r="B178" s="140"/>
      <c r="D178" s="141" t="s">
        <v>130</v>
      </c>
      <c r="E178" s="142" t="s">
        <v>1</v>
      </c>
      <c r="F178" s="143" t="s">
        <v>235</v>
      </c>
      <c r="H178" s="144">
        <v>3.45</v>
      </c>
      <c r="I178" s="145"/>
      <c r="L178" s="140"/>
      <c r="M178" s="146"/>
      <c r="T178" s="147"/>
      <c r="AT178" s="142" t="s">
        <v>130</v>
      </c>
      <c r="AU178" s="142" t="s">
        <v>128</v>
      </c>
      <c r="AV178" s="12" t="s">
        <v>128</v>
      </c>
      <c r="AW178" s="12" t="s">
        <v>32</v>
      </c>
      <c r="AX178" s="12" t="s">
        <v>76</v>
      </c>
      <c r="AY178" s="142" t="s">
        <v>121</v>
      </c>
    </row>
    <row r="179" spans="2:65" s="13" customFormat="1" ht="10.199999999999999">
      <c r="B179" s="148"/>
      <c r="D179" s="141" t="s">
        <v>130</v>
      </c>
      <c r="E179" s="149" t="s">
        <v>1</v>
      </c>
      <c r="F179" s="150" t="s">
        <v>166</v>
      </c>
      <c r="H179" s="151">
        <v>8.0220000000000002</v>
      </c>
      <c r="I179" s="152"/>
      <c r="L179" s="148"/>
      <c r="M179" s="153"/>
      <c r="T179" s="154"/>
      <c r="AT179" s="149" t="s">
        <v>130</v>
      </c>
      <c r="AU179" s="149" t="s">
        <v>128</v>
      </c>
      <c r="AV179" s="13" t="s">
        <v>127</v>
      </c>
      <c r="AW179" s="13" t="s">
        <v>32</v>
      </c>
      <c r="AX179" s="13" t="s">
        <v>81</v>
      </c>
      <c r="AY179" s="149" t="s">
        <v>121</v>
      </c>
    </row>
    <row r="180" spans="2:65" s="1" customFormat="1" ht="33" customHeight="1">
      <c r="B180" s="30"/>
      <c r="C180" s="126" t="s">
        <v>236</v>
      </c>
      <c r="D180" s="126" t="s">
        <v>123</v>
      </c>
      <c r="E180" s="127" t="s">
        <v>237</v>
      </c>
      <c r="F180" s="128" t="s">
        <v>238</v>
      </c>
      <c r="G180" s="129" t="s">
        <v>126</v>
      </c>
      <c r="H180" s="130">
        <v>23.98</v>
      </c>
      <c r="I180" s="131"/>
      <c r="J180" s="132">
        <f>ROUND(I180*H180,2)</f>
        <v>0</v>
      </c>
      <c r="K180" s="133"/>
      <c r="L180" s="30"/>
      <c r="M180" s="134" t="s">
        <v>1</v>
      </c>
      <c r="N180" s="135" t="s">
        <v>42</v>
      </c>
      <c r="P180" s="136">
        <f>O180*H180</f>
        <v>0</v>
      </c>
      <c r="Q180" s="136">
        <v>3.3999999999999998E-3</v>
      </c>
      <c r="R180" s="136">
        <f>Q180*H180</f>
        <v>8.1531999999999993E-2</v>
      </c>
      <c r="S180" s="136">
        <v>0</v>
      </c>
      <c r="T180" s="137">
        <f>S180*H180</f>
        <v>0</v>
      </c>
      <c r="AR180" s="138" t="s">
        <v>127</v>
      </c>
      <c r="AT180" s="138" t="s">
        <v>123</v>
      </c>
      <c r="AU180" s="138" t="s">
        <v>128</v>
      </c>
      <c r="AY180" s="15" t="s">
        <v>121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5" t="s">
        <v>128</v>
      </c>
      <c r="BK180" s="139">
        <f>ROUND(I180*H180,2)</f>
        <v>0</v>
      </c>
      <c r="BL180" s="15" t="s">
        <v>127</v>
      </c>
      <c r="BM180" s="138" t="s">
        <v>239</v>
      </c>
    </row>
    <row r="181" spans="2:65" s="12" customFormat="1" ht="10.199999999999999">
      <c r="B181" s="140"/>
      <c r="D181" s="141" t="s">
        <v>130</v>
      </c>
      <c r="E181" s="142" t="s">
        <v>1</v>
      </c>
      <c r="F181" s="143" t="s">
        <v>240</v>
      </c>
      <c r="H181" s="144">
        <v>23.98</v>
      </c>
      <c r="I181" s="145"/>
      <c r="L181" s="140"/>
      <c r="M181" s="146"/>
      <c r="T181" s="147"/>
      <c r="AT181" s="142" t="s">
        <v>130</v>
      </c>
      <c r="AU181" s="142" t="s">
        <v>128</v>
      </c>
      <c r="AV181" s="12" t="s">
        <v>128</v>
      </c>
      <c r="AW181" s="12" t="s">
        <v>32</v>
      </c>
      <c r="AX181" s="12" t="s">
        <v>81</v>
      </c>
      <c r="AY181" s="142" t="s">
        <v>121</v>
      </c>
    </row>
    <row r="182" spans="2:65" s="1" customFormat="1" ht="24.15" customHeight="1">
      <c r="B182" s="30"/>
      <c r="C182" s="126" t="s">
        <v>241</v>
      </c>
      <c r="D182" s="126" t="s">
        <v>123</v>
      </c>
      <c r="E182" s="127" t="s">
        <v>242</v>
      </c>
      <c r="F182" s="128" t="s">
        <v>243</v>
      </c>
      <c r="G182" s="129" t="s">
        <v>126</v>
      </c>
      <c r="H182" s="130">
        <v>13.308</v>
      </c>
      <c r="I182" s="131"/>
      <c r="J182" s="132">
        <f>ROUND(I182*H182,2)</f>
        <v>0</v>
      </c>
      <c r="K182" s="133"/>
      <c r="L182" s="30"/>
      <c r="M182" s="134" t="s">
        <v>1</v>
      </c>
      <c r="N182" s="135" t="s">
        <v>42</v>
      </c>
      <c r="P182" s="136">
        <f>O182*H182</f>
        <v>0</v>
      </c>
      <c r="Q182" s="136">
        <v>0</v>
      </c>
      <c r="R182" s="136">
        <f>Q182*H182</f>
        <v>0</v>
      </c>
      <c r="S182" s="136">
        <v>6.8000000000000005E-2</v>
      </c>
      <c r="T182" s="137">
        <f>S182*H182</f>
        <v>0.90494400000000008</v>
      </c>
      <c r="AR182" s="138" t="s">
        <v>127</v>
      </c>
      <c r="AT182" s="138" t="s">
        <v>123</v>
      </c>
      <c r="AU182" s="138" t="s">
        <v>128</v>
      </c>
      <c r="AY182" s="15" t="s">
        <v>121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5" t="s">
        <v>128</v>
      </c>
      <c r="BK182" s="139">
        <f>ROUND(I182*H182,2)</f>
        <v>0</v>
      </c>
      <c r="BL182" s="15" t="s">
        <v>127</v>
      </c>
      <c r="BM182" s="138" t="s">
        <v>244</v>
      </c>
    </row>
    <row r="183" spans="2:65" s="12" customFormat="1" ht="10.199999999999999">
      <c r="B183" s="140"/>
      <c r="D183" s="141" t="s">
        <v>130</v>
      </c>
      <c r="E183" s="142" t="s">
        <v>1</v>
      </c>
      <c r="F183" s="143" t="s">
        <v>181</v>
      </c>
      <c r="H183" s="144">
        <v>8.7449999999999992</v>
      </c>
      <c r="I183" s="145"/>
      <c r="L183" s="140"/>
      <c r="M183" s="146"/>
      <c r="T183" s="147"/>
      <c r="AT183" s="142" t="s">
        <v>130</v>
      </c>
      <c r="AU183" s="142" t="s">
        <v>128</v>
      </c>
      <c r="AV183" s="12" t="s">
        <v>128</v>
      </c>
      <c r="AW183" s="12" t="s">
        <v>32</v>
      </c>
      <c r="AX183" s="12" t="s">
        <v>76</v>
      </c>
      <c r="AY183" s="142" t="s">
        <v>121</v>
      </c>
    </row>
    <row r="184" spans="2:65" s="12" customFormat="1" ht="10.199999999999999">
      <c r="B184" s="140"/>
      <c r="D184" s="141" t="s">
        <v>130</v>
      </c>
      <c r="E184" s="142" t="s">
        <v>1</v>
      </c>
      <c r="F184" s="143" t="s">
        <v>182</v>
      </c>
      <c r="H184" s="144">
        <v>1.458</v>
      </c>
      <c r="I184" s="145"/>
      <c r="L184" s="140"/>
      <c r="M184" s="146"/>
      <c r="T184" s="147"/>
      <c r="AT184" s="142" t="s">
        <v>130</v>
      </c>
      <c r="AU184" s="142" t="s">
        <v>128</v>
      </c>
      <c r="AV184" s="12" t="s">
        <v>128</v>
      </c>
      <c r="AW184" s="12" t="s">
        <v>32</v>
      </c>
      <c r="AX184" s="12" t="s">
        <v>76</v>
      </c>
      <c r="AY184" s="142" t="s">
        <v>121</v>
      </c>
    </row>
    <row r="185" spans="2:65" s="12" customFormat="1" ht="10.199999999999999">
      <c r="B185" s="140"/>
      <c r="D185" s="141" t="s">
        <v>130</v>
      </c>
      <c r="E185" s="142" t="s">
        <v>1</v>
      </c>
      <c r="F185" s="143" t="s">
        <v>183</v>
      </c>
      <c r="H185" s="144">
        <v>3.105</v>
      </c>
      <c r="I185" s="145"/>
      <c r="L185" s="140"/>
      <c r="M185" s="146"/>
      <c r="T185" s="147"/>
      <c r="AT185" s="142" t="s">
        <v>130</v>
      </c>
      <c r="AU185" s="142" t="s">
        <v>128</v>
      </c>
      <c r="AV185" s="12" t="s">
        <v>128</v>
      </c>
      <c r="AW185" s="12" t="s">
        <v>32</v>
      </c>
      <c r="AX185" s="12" t="s">
        <v>76</v>
      </c>
      <c r="AY185" s="142" t="s">
        <v>121</v>
      </c>
    </row>
    <row r="186" spans="2:65" s="13" customFormat="1" ht="10.199999999999999">
      <c r="B186" s="148"/>
      <c r="D186" s="141" t="s">
        <v>130</v>
      </c>
      <c r="E186" s="149" t="s">
        <v>1</v>
      </c>
      <c r="F186" s="150" t="s">
        <v>166</v>
      </c>
      <c r="H186" s="151">
        <v>13.308</v>
      </c>
      <c r="I186" s="152"/>
      <c r="L186" s="148"/>
      <c r="M186" s="153"/>
      <c r="T186" s="154"/>
      <c r="AT186" s="149" t="s">
        <v>130</v>
      </c>
      <c r="AU186" s="149" t="s">
        <v>128</v>
      </c>
      <c r="AV186" s="13" t="s">
        <v>127</v>
      </c>
      <c r="AW186" s="13" t="s">
        <v>32</v>
      </c>
      <c r="AX186" s="13" t="s">
        <v>81</v>
      </c>
      <c r="AY186" s="149" t="s">
        <v>121</v>
      </c>
    </row>
    <row r="187" spans="2:65" s="1" customFormat="1" ht="33" customHeight="1">
      <c r="B187" s="30"/>
      <c r="C187" s="126" t="s">
        <v>245</v>
      </c>
      <c r="D187" s="126" t="s">
        <v>123</v>
      </c>
      <c r="E187" s="127" t="s">
        <v>246</v>
      </c>
      <c r="F187" s="128" t="s">
        <v>247</v>
      </c>
      <c r="G187" s="129" t="s">
        <v>126</v>
      </c>
      <c r="H187" s="130">
        <v>23.98</v>
      </c>
      <c r="I187" s="131"/>
      <c r="J187" s="132">
        <f>ROUND(I187*H187,2)</f>
        <v>0</v>
      </c>
      <c r="K187" s="133"/>
      <c r="L187" s="30"/>
      <c r="M187" s="134" t="s">
        <v>1</v>
      </c>
      <c r="N187" s="135" t="s">
        <v>42</v>
      </c>
      <c r="P187" s="136">
        <f>O187*H187</f>
        <v>0</v>
      </c>
      <c r="Q187" s="136">
        <v>8.9300000000000004E-3</v>
      </c>
      <c r="R187" s="136">
        <f>Q187*H187</f>
        <v>0.21414140000000001</v>
      </c>
      <c r="S187" s="136">
        <v>0</v>
      </c>
      <c r="T187" s="137">
        <f>S187*H187</f>
        <v>0</v>
      </c>
      <c r="AR187" s="138" t="s">
        <v>127</v>
      </c>
      <c r="AT187" s="138" t="s">
        <v>123</v>
      </c>
      <c r="AU187" s="138" t="s">
        <v>128</v>
      </c>
      <c r="AY187" s="15" t="s">
        <v>121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5" t="s">
        <v>128</v>
      </c>
      <c r="BK187" s="139">
        <f>ROUND(I187*H187,2)</f>
        <v>0</v>
      </c>
      <c r="BL187" s="15" t="s">
        <v>127</v>
      </c>
      <c r="BM187" s="138" t="s">
        <v>248</v>
      </c>
    </row>
    <row r="188" spans="2:65" s="12" customFormat="1" ht="10.199999999999999">
      <c r="B188" s="140"/>
      <c r="D188" s="141" t="s">
        <v>130</v>
      </c>
      <c r="E188" s="142" t="s">
        <v>1</v>
      </c>
      <c r="F188" s="143" t="s">
        <v>233</v>
      </c>
      <c r="H188" s="144">
        <v>2.7879999999999998</v>
      </c>
      <c r="I188" s="145"/>
      <c r="L188" s="140"/>
      <c r="M188" s="146"/>
      <c r="T188" s="147"/>
      <c r="AT188" s="142" t="s">
        <v>130</v>
      </c>
      <c r="AU188" s="142" t="s">
        <v>128</v>
      </c>
      <c r="AV188" s="12" t="s">
        <v>128</v>
      </c>
      <c r="AW188" s="12" t="s">
        <v>32</v>
      </c>
      <c r="AX188" s="12" t="s">
        <v>76</v>
      </c>
      <c r="AY188" s="142" t="s">
        <v>121</v>
      </c>
    </row>
    <row r="189" spans="2:65" s="12" customFormat="1" ht="10.199999999999999">
      <c r="B189" s="140"/>
      <c r="D189" s="141" t="s">
        <v>130</v>
      </c>
      <c r="E189" s="142" t="s">
        <v>1</v>
      </c>
      <c r="F189" s="143" t="s">
        <v>234</v>
      </c>
      <c r="H189" s="144">
        <v>1.784</v>
      </c>
      <c r="I189" s="145"/>
      <c r="L189" s="140"/>
      <c r="M189" s="146"/>
      <c r="T189" s="147"/>
      <c r="AT189" s="142" t="s">
        <v>130</v>
      </c>
      <c r="AU189" s="142" t="s">
        <v>128</v>
      </c>
      <c r="AV189" s="12" t="s">
        <v>128</v>
      </c>
      <c r="AW189" s="12" t="s">
        <v>32</v>
      </c>
      <c r="AX189" s="12" t="s">
        <v>76</v>
      </c>
      <c r="AY189" s="142" t="s">
        <v>121</v>
      </c>
    </row>
    <row r="190" spans="2:65" s="12" customFormat="1" ht="10.199999999999999">
      <c r="B190" s="140"/>
      <c r="D190" s="141" t="s">
        <v>130</v>
      </c>
      <c r="E190" s="142" t="s">
        <v>1</v>
      </c>
      <c r="F190" s="143" t="s">
        <v>235</v>
      </c>
      <c r="H190" s="144">
        <v>3.45</v>
      </c>
      <c r="I190" s="145"/>
      <c r="L190" s="140"/>
      <c r="M190" s="146"/>
      <c r="T190" s="147"/>
      <c r="AT190" s="142" t="s">
        <v>130</v>
      </c>
      <c r="AU190" s="142" t="s">
        <v>128</v>
      </c>
      <c r="AV190" s="12" t="s">
        <v>128</v>
      </c>
      <c r="AW190" s="12" t="s">
        <v>32</v>
      </c>
      <c r="AX190" s="12" t="s">
        <v>76</v>
      </c>
      <c r="AY190" s="142" t="s">
        <v>121</v>
      </c>
    </row>
    <row r="191" spans="2:65" s="12" customFormat="1" ht="10.199999999999999">
      <c r="B191" s="140"/>
      <c r="D191" s="141" t="s">
        <v>130</v>
      </c>
      <c r="E191" s="142" t="s">
        <v>1</v>
      </c>
      <c r="F191" s="143" t="s">
        <v>181</v>
      </c>
      <c r="H191" s="144">
        <v>8.7449999999999992</v>
      </c>
      <c r="I191" s="145"/>
      <c r="L191" s="140"/>
      <c r="M191" s="146"/>
      <c r="T191" s="147"/>
      <c r="AT191" s="142" t="s">
        <v>130</v>
      </c>
      <c r="AU191" s="142" t="s">
        <v>128</v>
      </c>
      <c r="AV191" s="12" t="s">
        <v>128</v>
      </c>
      <c r="AW191" s="12" t="s">
        <v>32</v>
      </c>
      <c r="AX191" s="12" t="s">
        <v>76</v>
      </c>
      <c r="AY191" s="142" t="s">
        <v>121</v>
      </c>
    </row>
    <row r="192" spans="2:65" s="12" customFormat="1" ht="10.199999999999999">
      <c r="B192" s="140"/>
      <c r="D192" s="141" t="s">
        <v>130</v>
      </c>
      <c r="E192" s="142" t="s">
        <v>1</v>
      </c>
      <c r="F192" s="143" t="s">
        <v>249</v>
      </c>
      <c r="H192" s="144">
        <v>2.65</v>
      </c>
      <c r="I192" s="145"/>
      <c r="L192" s="140"/>
      <c r="M192" s="146"/>
      <c r="T192" s="147"/>
      <c r="AT192" s="142" t="s">
        <v>130</v>
      </c>
      <c r="AU192" s="142" t="s">
        <v>128</v>
      </c>
      <c r="AV192" s="12" t="s">
        <v>128</v>
      </c>
      <c r="AW192" s="12" t="s">
        <v>32</v>
      </c>
      <c r="AX192" s="12" t="s">
        <v>76</v>
      </c>
      <c r="AY192" s="142" t="s">
        <v>121</v>
      </c>
    </row>
    <row r="193" spans="2:65" s="12" customFormat="1" ht="10.199999999999999">
      <c r="B193" s="140"/>
      <c r="D193" s="141" t="s">
        <v>130</v>
      </c>
      <c r="E193" s="142" t="s">
        <v>1</v>
      </c>
      <c r="F193" s="143" t="s">
        <v>182</v>
      </c>
      <c r="H193" s="144">
        <v>1.458</v>
      </c>
      <c r="I193" s="145"/>
      <c r="L193" s="140"/>
      <c r="M193" s="146"/>
      <c r="T193" s="147"/>
      <c r="AT193" s="142" t="s">
        <v>130</v>
      </c>
      <c r="AU193" s="142" t="s">
        <v>128</v>
      </c>
      <c r="AV193" s="12" t="s">
        <v>128</v>
      </c>
      <c r="AW193" s="12" t="s">
        <v>32</v>
      </c>
      <c r="AX193" s="12" t="s">
        <v>76</v>
      </c>
      <c r="AY193" s="142" t="s">
        <v>121</v>
      </c>
    </row>
    <row r="194" spans="2:65" s="12" customFormat="1" ht="10.199999999999999">
      <c r="B194" s="140"/>
      <c r="D194" s="141" t="s">
        <v>130</v>
      </c>
      <c r="E194" s="142" t="s">
        <v>1</v>
      </c>
      <c r="F194" s="143" t="s">
        <v>183</v>
      </c>
      <c r="H194" s="144">
        <v>3.105</v>
      </c>
      <c r="I194" s="145"/>
      <c r="L194" s="140"/>
      <c r="M194" s="146"/>
      <c r="T194" s="147"/>
      <c r="AT194" s="142" t="s">
        <v>130</v>
      </c>
      <c r="AU194" s="142" t="s">
        <v>128</v>
      </c>
      <c r="AV194" s="12" t="s">
        <v>128</v>
      </c>
      <c r="AW194" s="12" t="s">
        <v>32</v>
      </c>
      <c r="AX194" s="12" t="s">
        <v>76</v>
      </c>
      <c r="AY194" s="142" t="s">
        <v>121</v>
      </c>
    </row>
    <row r="195" spans="2:65" s="13" customFormat="1" ht="10.199999999999999">
      <c r="B195" s="148"/>
      <c r="D195" s="141" t="s">
        <v>130</v>
      </c>
      <c r="E195" s="149" t="s">
        <v>1</v>
      </c>
      <c r="F195" s="150" t="s">
        <v>166</v>
      </c>
      <c r="H195" s="151">
        <v>23.98</v>
      </c>
      <c r="I195" s="152"/>
      <c r="L195" s="148"/>
      <c r="M195" s="153"/>
      <c r="T195" s="154"/>
      <c r="AT195" s="149" t="s">
        <v>130</v>
      </c>
      <c r="AU195" s="149" t="s">
        <v>128</v>
      </c>
      <c r="AV195" s="13" t="s">
        <v>127</v>
      </c>
      <c r="AW195" s="13" t="s">
        <v>32</v>
      </c>
      <c r="AX195" s="13" t="s">
        <v>81</v>
      </c>
      <c r="AY195" s="149" t="s">
        <v>121</v>
      </c>
    </row>
    <row r="196" spans="2:65" s="11" customFormat="1" ht="22.8" customHeight="1">
      <c r="B196" s="114"/>
      <c r="D196" s="115" t="s">
        <v>75</v>
      </c>
      <c r="E196" s="124" t="s">
        <v>250</v>
      </c>
      <c r="F196" s="124" t="s">
        <v>251</v>
      </c>
      <c r="I196" s="117"/>
      <c r="J196" s="125">
        <f>BK196</f>
        <v>0</v>
      </c>
      <c r="L196" s="114"/>
      <c r="M196" s="119"/>
      <c r="P196" s="120">
        <f>SUM(P197:P202)</f>
        <v>0</v>
      </c>
      <c r="R196" s="120">
        <f>SUM(R197:R202)</f>
        <v>0</v>
      </c>
      <c r="T196" s="121">
        <f>SUM(T197:T202)</f>
        <v>0</v>
      </c>
      <c r="AR196" s="115" t="s">
        <v>81</v>
      </c>
      <c r="AT196" s="122" t="s">
        <v>75</v>
      </c>
      <c r="AU196" s="122" t="s">
        <v>81</v>
      </c>
      <c r="AY196" s="115" t="s">
        <v>121</v>
      </c>
      <c r="BK196" s="123">
        <f>SUM(BK197:BK202)</f>
        <v>0</v>
      </c>
    </row>
    <row r="197" spans="2:65" s="1" customFormat="1" ht="24.15" customHeight="1">
      <c r="B197" s="30"/>
      <c r="C197" s="126" t="s">
        <v>252</v>
      </c>
      <c r="D197" s="126" t="s">
        <v>123</v>
      </c>
      <c r="E197" s="127" t="s">
        <v>253</v>
      </c>
      <c r="F197" s="128" t="s">
        <v>254</v>
      </c>
      <c r="G197" s="129" t="s">
        <v>255</v>
      </c>
      <c r="H197" s="130">
        <v>3.3010000000000002</v>
      </c>
      <c r="I197" s="131"/>
      <c r="J197" s="132">
        <f>ROUND(I197*H197,2)</f>
        <v>0</v>
      </c>
      <c r="K197" s="133"/>
      <c r="L197" s="30"/>
      <c r="M197" s="134" t="s">
        <v>1</v>
      </c>
      <c r="N197" s="135" t="s">
        <v>42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127</v>
      </c>
      <c r="AT197" s="138" t="s">
        <v>123</v>
      </c>
      <c r="AU197" s="138" t="s">
        <v>128</v>
      </c>
      <c r="AY197" s="15" t="s">
        <v>121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5" t="s">
        <v>128</v>
      </c>
      <c r="BK197" s="139">
        <f>ROUND(I197*H197,2)</f>
        <v>0</v>
      </c>
      <c r="BL197" s="15" t="s">
        <v>127</v>
      </c>
      <c r="BM197" s="138" t="s">
        <v>256</v>
      </c>
    </row>
    <row r="198" spans="2:65" s="1" customFormat="1" ht="33" customHeight="1">
      <c r="B198" s="30"/>
      <c r="C198" s="126" t="s">
        <v>257</v>
      </c>
      <c r="D198" s="126" t="s">
        <v>123</v>
      </c>
      <c r="E198" s="127" t="s">
        <v>258</v>
      </c>
      <c r="F198" s="128" t="s">
        <v>259</v>
      </c>
      <c r="G198" s="129" t="s">
        <v>255</v>
      </c>
      <c r="H198" s="130">
        <v>3.3010000000000002</v>
      </c>
      <c r="I198" s="131"/>
      <c r="J198" s="132">
        <f>ROUND(I198*H198,2)</f>
        <v>0</v>
      </c>
      <c r="K198" s="133"/>
      <c r="L198" s="30"/>
      <c r="M198" s="134" t="s">
        <v>1</v>
      </c>
      <c r="N198" s="135" t="s">
        <v>42</v>
      </c>
      <c r="P198" s="136">
        <f>O198*H198</f>
        <v>0</v>
      </c>
      <c r="Q198" s="136">
        <v>0</v>
      </c>
      <c r="R198" s="136">
        <f>Q198*H198</f>
        <v>0</v>
      </c>
      <c r="S198" s="136">
        <v>0</v>
      </c>
      <c r="T198" s="137">
        <f>S198*H198</f>
        <v>0</v>
      </c>
      <c r="AR198" s="138" t="s">
        <v>127</v>
      </c>
      <c r="AT198" s="138" t="s">
        <v>123</v>
      </c>
      <c r="AU198" s="138" t="s">
        <v>128</v>
      </c>
      <c r="AY198" s="15" t="s">
        <v>121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5" t="s">
        <v>128</v>
      </c>
      <c r="BK198" s="139">
        <f>ROUND(I198*H198,2)</f>
        <v>0</v>
      </c>
      <c r="BL198" s="15" t="s">
        <v>127</v>
      </c>
      <c r="BM198" s="138" t="s">
        <v>260</v>
      </c>
    </row>
    <row r="199" spans="2:65" s="1" customFormat="1" ht="24.15" customHeight="1">
      <c r="B199" s="30"/>
      <c r="C199" s="126" t="s">
        <v>261</v>
      </c>
      <c r="D199" s="126" t="s">
        <v>123</v>
      </c>
      <c r="E199" s="127" t="s">
        <v>262</v>
      </c>
      <c r="F199" s="128" t="s">
        <v>263</v>
      </c>
      <c r="G199" s="129" t="s">
        <v>255</v>
      </c>
      <c r="H199" s="130">
        <v>46.213999999999999</v>
      </c>
      <c r="I199" s="131"/>
      <c r="J199" s="132">
        <f>ROUND(I199*H199,2)</f>
        <v>0</v>
      </c>
      <c r="K199" s="133"/>
      <c r="L199" s="30"/>
      <c r="M199" s="134" t="s">
        <v>1</v>
      </c>
      <c r="N199" s="135" t="s">
        <v>42</v>
      </c>
      <c r="P199" s="136">
        <f>O199*H199</f>
        <v>0</v>
      </c>
      <c r="Q199" s="136">
        <v>0</v>
      </c>
      <c r="R199" s="136">
        <f>Q199*H199</f>
        <v>0</v>
      </c>
      <c r="S199" s="136">
        <v>0</v>
      </c>
      <c r="T199" s="137">
        <f>S199*H199</f>
        <v>0</v>
      </c>
      <c r="AR199" s="138" t="s">
        <v>127</v>
      </c>
      <c r="AT199" s="138" t="s">
        <v>123</v>
      </c>
      <c r="AU199" s="138" t="s">
        <v>128</v>
      </c>
      <c r="AY199" s="15" t="s">
        <v>121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5" t="s">
        <v>128</v>
      </c>
      <c r="BK199" s="139">
        <f>ROUND(I199*H199,2)</f>
        <v>0</v>
      </c>
      <c r="BL199" s="15" t="s">
        <v>127</v>
      </c>
      <c r="BM199" s="138" t="s">
        <v>264</v>
      </c>
    </row>
    <row r="200" spans="2:65" s="12" customFormat="1" ht="10.199999999999999">
      <c r="B200" s="140"/>
      <c r="D200" s="141" t="s">
        <v>130</v>
      </c>
      <c r="E200" s="142" t="s">
        <v>1</v>
      </c>
      <c r="F200" s="143" t="s">
        <v>265</v>
      </c>
      <c r="H200" s="144">
        <v>46.213999999999999</v>
      </c>
      <c r="I200" s="145"/>
      <c r="L200" s="140"/>
      <c r="M200" s="146"/>
      <c r="T200" s="147"/>
      <c r="AT200" s="142" t="s">
        <v>130</v>
      </c>
      <c r="AU200" s="142" t="s">
        <v>128</v>
      </c>
      <c r="AV200" s="12" t="s">
        <v>128</v>
      </c>
      <c r="AW200" s="12" t="s">
        <v>32</v>
      </c>
      <c r="AX200" s="12" t="s">
        <v>81</v>
      </c>
      <c r="AY200" s="142" t="s">
        <v>121</v>
      </c>
    </row>
    <row r="201" spans="2:65" s="1" customFormat="1" ht="33" customHeight="1">
      <c r="B201" s="30"/>
      <c r="C201" s="126" t="s">
        <v>266</v>
      </c>
      <c r="D201" s="126" t="s">
        <v>123</v>
      </c>
      <c r="E201" s="127" t="s">
        <v>267</v>
      </c>
      <c r="F201" s="128" t="s">
        <v>268</v>
      </c>
      <c r="G201" s="129" t="s">
        <v>255</v>
      </c>
      <c r="H201" s="130">
        <v>3.3010000000000002</v>
      </c>
      <c r="I201" s="131"/>
      <c r="J201" s="132">
        <f>ROUND(I201*H201,2)</f>
        <v>0</v>
      </c>
      <c r="K201" s="133"/>
      <c r="L201" s="30"/>
      <c r="M201" s="134" t="s">
        <v>1</v>
      </c>
      <c r="N201" s="135" t="s">
        <v>42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127</v>
      </c>
      <c r="AT201" s="138" t="s">
        <v>123</v>
      </c>
      <c r="AU201" s="138" t="s">
        <v>128</v>
      </c>
      <c r="AY201" s="15" t="s">
        <v>121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5" t="s">
        <v>128</v>
      </c>
      <c r="BK201" s="139">
        <f>ROUND(I201*H201,2)</f>
        <v>0</v>
      </c>
      <c r="BL201" s="15" t="s">
        <v>127</v>
      </c>
      <c r="BM201" s="138" t="s">
        <v>269</v>
      </c>
    </row>
    <row r="202" spans="2:65" s="12" customFormat="1" ht="10.199999999999999">
      <c r="B202" s="140"/>
      <c r="D202" s="141" t="s">
        <v>130</v>
      </c>
      <c r="E202" s="142" t="s">
        <v>1</v>
      </c>
      <c r="F202" s="143" t="s">
        <v>270</v>
      </c>
      <c r="H202" s="144">
        <v>3.3010000000000002</v>
      </c>
      <c r="I202" s="145"/>
      <c r="L202" s="140"/>
      <c r="M202" s="146"/>
      <c r="T202" s="147"/>
      <c r="AT202" s="142" t="s">
        <v>130</v>
      </c>
      <c r="AU202" s="142" t="s">
        <v>128</v>
      </c>
      <c r="AV202" s="12" t="s">
        <v>128</v>
      </c>
      <c r="AW202" s="12" t="s">
        <v>32</v>
      </c>
      <c r="AX202" s="12" t="s">
        <v>81</v>
      </c>
      <c r="AY202" s="142" t="s">
        <v>121</v>
      </c>
    </row>
    <row r="203" spans="2:65" s="11" customFormat="1" ht="22.8" customHeight="1">
      <c r="B203" s="114"/>
      <c r="D203" s="115" t="s">
        <v>75</v>
      </c>
      <c r="E203" s="124" t="s">
        <v>271</v>
      </c>
      <c r="F203" s="124" t="s">
        <v>272</v>
      </c>
      <c r="I203" s="117"/>
      <c r="J203" s="125">
        <f>BK203</f>
        <v>0</v>
      </c>
      <c r="L203" s="114"/>
      <c r="M203" s="119"/>
      <c r="P203" s="120">
        <f>P204</f>
        <v>0</v>
      </c>
      <c r="R203" s="120">
        <f>R204</f>
        <v>0</v>
      </c>
      <c r="T203" s="121">
        <f>T204</f>
        <v>0</v>
      </c>
      <c r="AR203" s="115" t="s">
        <v>81</v>
      </c>
      <c r="AT203" s="122" t="s">
        <v>75</v>
      </c>
      <c r="AU203" s="122" t="s">
        <v>81</v>
      </c>
      <c r="AY203" s="115" t="s">
        <v>121</v>
      </c>
      <c r="BK203" s="123">
        <f>BK204</f>
        <v>0</v>
      </c>
    </row>
    <row r="204" spans="2:65" s="1" customFormat="1" ht="24.15" customHeight="1">
      <c r="B204" s="30"/>
      <c r="C204" s="126" t="s">
        <v>273</v>
      </c>
      <c r="D204" s="126" t="s">
        <v>123</v>
      </c>
      <c r="E204" s="127" t="s">
        <v>274</v>
      </c>
      <c r="F204" s="128" t="s">
        <v>275</v>
      </c>
      <c r="G204" s="129" t="s">
        <v>255</v>
      </c>
      <c r="H204" s="130">
        <v>1.5529999999999999</v>
      </c>
      <c r="I204" s="131"/>
      <c r="J204" s="132">
        <f>ROUND(I204*H204,2)</f>
        <v>0</v>
      </c>
      <c r="K204" s="133"/>
      <c r="L204" s="30"/>
      <c r="M204" s="134" t="s">
        <v>1</v>
      </c>
      <c r="N204" s="135" t="s">
        <v>42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127</v>
      </c>
      <c r="AT204" s="138" t="s">
        <v>123</v>
      </c>
      <c r="AU204" s="138" t="s">
        <v>128</v>
      </c>
      <c r="AY204" s="15" t="s">
        <v>121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5" t="s">
        <v>128</v>
      </c>
      <c r="BK204" s="139">
        <f>ROUND(I204*H204,2)</f>
        <v>0</v>
      </c>
      <c r="BL204" s="15" t="s">
        <v>127</v>
      </c>
      <c r="BM204" s="138" t="s">
        <v>276</v>
      </c>
    </row>
    <row r="205" spans="2:65" s="11" customFormat="1" ht="25.95" customHeight="1">
      <c r="B205" s="114"/>
      <c r="D205" s="115" t="s">
        <v>75</v>
      </c>
      <c r="E205" s="116" t="s">
        <v>277</v>
      </c>
      <c r="F205" s="116" t="s">
        <v>278</v>
      </c>
      <c r="I205" s="117"/>
      <c r="J205" s="118">
        <f>BK205</f>
        <v>0</v>
      </c>
      <c r="L205" s="114"/>
      <c r="M205" s="119"/>
      <c r="P205" s="120">
        <f>P206+P221+P228+P243+P269+P274</f>
        <v>0</v>
      </c>
      <c r="R205" s="120">
        <f>R206+R221+R228+R243+R269+R274</f>
        <v>0.51732206000000003</v>
      </c>
      <c r="T205" s="121">
        <f>T206+T221+T228+T243+T269+T274</f>
        <v>1.096913</v>
      </c>
      <c r="AR205" s="115" t="s">
        <v>128</v>
      </c>
      <c r="AT205" s="122" t="s">
        <v>75</v>
      </c>
      <c r="AU205" s="122" t="s">
        <v>76</v>
      </c>
      <c r="AY205" s="115" t="s">
        <v>121</v>
      </c>
      <c r="BK205" s="123">
        <f>BK206+BK221+BK228+BK243+BK269+BK274</f>
        <v>0</v>
      </c>
    </row>
    <row r="206" spans="2:65" s="11" customFormat="1" ht="22.8" customHeight="1">
      <c r="B206" s="114"/>
      <c r="D206" s="115" t="s">
        <v>75</v>
      </c>
      <c r="E206" s="124" t="s">
        <v>279</v>
      </c>
      <c r="F206" s="124" t="s">
        <v>280</v>
      </c>
      <c r="I206" s="117"/>
      <c r="J206" s="125">
        <f>BK206</f>
        <v>0</v>
      </c>
      <c r="L206" s="114"/>
      <c r="M206" s="119"/>
      <c r="P206" s="120">
        <f>SUM(P207:P220)</f>
        <v>0</v>
      </c>
      <c r="R206" s="120">
        <f>SUM(R207:R220)</f>
        <v>0.14907856</v>
      </c>
      <c r="T206" s="121">
        <f>SUM(T207:T220)</f>
        <v>0</v>
      </c>
      <c r="AR206" s="115" t="s">
        <v>128</v>
      </c>
      <c r="AT206" s="122" t="s">
        <v>75</v>
      </c>
      <c r="AU206" s="122" t="s">
        <v>81</v>
      </c>
      <c r="AY206" s="115" t="s">
        <v>121</v>
      </c>
      <c r="BK206" s="123">
        <f>SUM(BK207:BK220)</f>
        <v>0</v>
      </c>
    </row>
    <row r="207" spans="2:65" s="1" customFormat="1" ht="24.15" customHeight="1">
      <c r="B207" s="30"/>
      <c r="C207" s="126" t="s">
        <v>281</v>
      </c>
      <c r="D207" s="126" t="s">
        <v>123</v>
      </c>
      <c r="E207" s="127" t="s">
        <v>282</v>
      </c>
      <c r="F207" s="128" t="s">
        <v>283</v>
      </c>
      <c r="G207" s="129" t="s">
        <v>162</v>
      </c>
      <c r="H207" s="130">
        <v>2.2999999999999998</v>
      </c>
      <c r="I207" s="131"/>
      <c r="J207" s="132">
        <f>ROUND(I207*H207,2)</f>
        <v>0</v>
      </c>
      <c r="K207" s="133"/>
      <c r="L207" s="30"/>
      <c r="M207" s="134" t="s">
        <v>1</v>
      </c>
      <c r="N207" s="135" t="s">
        <v>42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200</v>
      </c>
      <c r="AT207" s="138" t="s">
        <v>123</v>
      </c>
      <c r="AU207" s="138" t="s">
        <v>128</v>
      </c>
      <c r="AY207" s="15" t="s">
        <v>121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5" t="s">
        <v>128</v>
      </c>
      <c r="BK207" s="139">
        <f>ROUND(I207*H207,2)</f>
        <v>0</v>
      </c>
      <c r="BL207" s="15" t="s">
        <v>200</v>
      </c>
      <c r="BM207" s="138" t="s">
        <v>284</v>
      </c>
    </row>
    <row r="208" spans="2:65" s="1" customFormat="1" ht="16.5" customHeight="1">
      <c r="B208" s="30"/>
      <c r="C208" s="155" t="s">
        <v>285</v>
      </c>
      <c r="D208" s="155" t="s">
        <v>168</v>
      </c>
      <c r="E208" s="156" t="s">
        <v>286</v>
      </c>
      <c r="F208" s="157" t="s">
        <v>287</v>
      </c>
      <c r="G208" s="158" t="s">
        <v>203</v>
      </c>
      <c r="H208" s="159">
        <v>2.2999999999999998</v>
      </c>
      <c r="I208" s="160"/>
      <c r="J208" s="161">
        <f>ROUND(I208*H208,2)</f>
        <v>0</v>
      </c>
      <c r="K208" s="162"/>
      <c r="L208" s="163"/>
      <c r="M208" s="164" t="s">
        <v>1</v>
      </c>
      <c r="N208" s="165" t="s">
        <v>42</v>
      </c>
      <c r="P208" s="136">
        <f>O208*H208</f>
        <v>0</v>
      </c>
      <c r="Q208" s="136">
        <v>4.0000000000000003E-5</v>
      </c>
      <c r="R208" s="136">
        <f>Q208*H208</f>
        <v>9.2E-5</v>
      </c>
      <c r="S208" s="136">
        <v>0</v>
      </c>
      <c r="T208" s="137">
        <f>S208*H208</f>
        <v>0</v>
      </c>
      <c r="AR208" s="138" t="s">
        <v>285</v>
      </c>
      <c r="AT208" s="138" t="s">
        <v>168</v>
      </c>
      <c r="AU208" s="138" t="s">
        <v>128</v>
      </c>
      <c r="AY208" s="15" t="s">
        <v>121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5" t="s">
        <v>128</v>
      </c>
      <c r="BK208" s="139">
        <f>ROUND(I208*H208,2)</f>
        <v>0</v>
      </c>
      <c r="BL208" s="15" t="s">
        <v>200</v>
      </c>
      <c r="BM208" s="138" t="s">
        <v>288</v>
      </c>
    </row>
    <row r="209" spans="2:65" s="1" customFormat="1" ht="24.15" customHeight="1">
      <c r="B209" s="30"/>
      <c r="C209" s="126" t="s">
        <v>289</v>
      </c>
      <c r="D209" s="126" t="s">
        <v>123</v>
      </c>
      <c r="E209" s="127" t="s">
        <v>290</v>
      </c>
      <c r="F209" s="128" t="s">
        <v>291</v>
      </c>
      <c r="G209" s="129" t="s">
        <v>126</v>
      </c>
      <c r="H209" s="130">
        <v>8.0220000000000002</v>
      </c>
      <c r="I209" s="131"/>
      <c r="J209" s="132">
        <f>ROUND(I209*H209,2)</f>
        <v>0</v>
      </c>
      <c r="K209" s="133"/>
      <c r="L209" s="30"/>
      <c r="M209" s="134" t="s">
        <v>1</v>
      </c>
      <c r="N209" s="135" t="s">
        <v>42</v>
      </c>
      <c r="P209" s="136">
        <f>O209*H209</f>
        <v>0</v>
      </c>
      <c r="Q209" s="136">
        <v>6.0000000000000001E-3</v>
      </c>
      <c r="R209" s="136">
        <f>Q209*H209</f>
        <v>4.8132000000000001E-2</v>
      </c>
      <c r="S209" s="136">
        <v>0</v>
      </c>
      <c r="T209" s="137">
        <f>S209*H209</f>
        <v>0</v>
      </c>
      <c r="AR209" s="138" t="s">
        <v>200</v>
      </c>
      <c r="AT209" s="138" t="s">
        <v>123</v>
      </c>
      <c r="AU209" s="138" t="s">
        <v>128</v>
      </c>
      <c r="AY209" s="15" t="s">
        <v>121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5" t="s">
        <v>128</v>
      </c>
      <c r="BK209" s="139">
        <f>ROUND(I209*H209,2)</f>
        <v>0</v>
      </c>
      <c r="BL209" s="15" t="s">
        <v>200</v>
      </c>
      <c r="BM209" s="138" t="s">
        <v>292</v>
      </c>
    </row>
    <row r="210" spans="2:65" s="12" customFormat="1" ht="10.199999999999999">
      <c r="B210" s="140"/>
      <c r="D210" s="141" t="s">
        <v>130</v>
      </c>
      <c r="E210" s="142" t="s">
        <v>1</v>
      </c>
      <c r="F210" s="143" t="s">
        <v>233</v>
      </c>
      <c r="H210" s="144">
        <v>2.7879999999999998</v>
      </c>
      <c r="I210" s="145"/>
      <c r="L210" s="140"/>
      <c r="M210" s="146"/>
      <c r="T210" s="147"/>
      <c r="AT210" s="142" t="s">
        <v>130</v>
      </c>
      <c r="AU210" s="142" t="s">
        <v>128</v>
      </c>
      <c r="AV210" s="12" t="s">
        <v>128</v>
      </c>
      <c r="AW210" s="12" t="s">
        <v>32</v>
      </c>
      <c r="AX210" s="12" t="s">
        <v>76</v>
      </c>
      <c r="AY210" s="142" t="s">
        <v>121</v>
      </c>
    </row>
    <row r="211" spans="2:65" s="12" customFormat="1" ht="10.199999999999999">
      <c r="B211" s="140"/>
      <c r="D211" s="141" t="s">
        <v>130</v>
      </c>
      <c r="E211" s="142" t="s">
        <v>1</v>
      </c>
      <c r="F211" s="143" t="s">
        <v>234</v>
      </c>
      <c r="H211" s="144">
        <v>1.784</v>
      </c>
      <c r="I211" s="145"/>
      <c r="L211" s="140"/>
      <c r="M211" s="146"/>
      <c r="T211" s="147"/>
      <c r="AT211" s="142" t="s">
        <v>130</v>
      </c>
      <c r="AU211" s="142" t="s">
        <v>128</v>
      </c>
      <c r="AV211" s="12" t="s">
        <v>128</v>
      </c>
      <c r="AW211" s="12" t="s">
        <v>32</v>
      </c>
      <c r="AX211" s="12" t="s">
        <v>76</v>
      </c>
      <c r="AY211" s="142" t="s">
        <v>121</v>
      </c>
    </row>
    <row r="212" spans="2:65" s="12" customFormat="1" ht="10.199999999999999">
      <c r="B212" s="140"/>
      <c r="D212" s="141" t="s">
        <v>130</v>
      </c>
      <c r="E212" s="142" t="s">
        <v>1</v>
      </c>
      <c r="F212" s="143" t="s">
        <v>235</v>
      </c>
      <c r="H212" s="144">
        <v>3.45</v>
      </c>
      <c r="I212" s="145"/>
      <c r="L212" s="140"/>
      <c r="M212" s="146"/>
      <c r="T212" s="147"/>
      <c r="AT212" s="142" t="s">
        <v>130</v>
      </c>
      <c r="AU212" s="142" t="s">
        <v>128</v>
      </c>
      <c r="AV212" s="12" t="s">
        <v>128</v>
      </c>
      <c r="AW212" s="12" t="s">
        <v>32</v>
      </c>
      <c r="AX212" s="12" t="s">
        <v>76</v>
      </c>
      <c r="AY212" s="142" t="s">
        <v>121</v>
      </c>
    </row>
    <row r="213" spans="2:65" s="13" customFormat="1" ht="10.199999999999999">
      <c r="B213" s="148"/>
      <c r="D213" s="141" t="s">
        <v>130</v>
      </c>
      <c r="E213" s="149" t="s">
        <v>1</v>
      </c>
      <c r="F213" s="150" t="s">
        <v>166</v>
      </c>
      <c r="H213" s="151">
        <v>8.0220000000000002</v>
      </c>
      <c r="I213" s="152"/>
      <c r="L213" s="148"/>
      <c r="M213" s="153"/>
      <c r="T213" s="154"/>
      <c r="AT213" s="149" t="s">
        <v>130</v>
      </c>
      <c r="AU213" s="149" t="s">
        <v>128</v>
      </c>
      <c r="AV213" s="13" t="s">
        <v>127</v>
      </c>
      <c r="AW213" s="13" t="s">
        <v>32</v>
      </c>
      <c r="AX213" s="13" t="s">
        <v>81</v>
      </c>
      <c r="AY213" s="149" t="s">
        <v>121</v>
      </c>
    </row>
    <row r="214" spans="2:65" s="1" customFormat="1" ht="24.15" customHeight="1">
      <c r="B214" s="30"/>
      <c r="C214" s="126" t="s">
        <v>293</v>
      </c>
      <c r="D214" s="126" t="s">
        <v>123</v>
      </c>
      <c r="E214" s="127" t="s">
        <v>294</v>
      </c>
      <c r="F214" s="128" t="s">
        <v>295</v>
      </c>
      <c r="G214" s="129" t="s">
        <v>126</v>
      </c>
      <c r="H214" s="130">
        <v>15.958</v>
      </c>
      <c r="I214" s="131"/>
      <c r="J214" s="132">
        <f>ROUND(I214*H214,2)</f>
        <v>0</v>
      </c>
      <c r="K214" s="133"/>
      <c r="L214" s="30"/>
      <c r="M214" s="134" t="s">
        <v>1</v>
      </c>
      <c r="N214" s="135" t="s">
        <v>42</v>
      </c>
      <c r="P214" s="136">
        <f>O214*H214</f>
        <v>0</v>
      </c>
      <c r="Q214" s="136">
        <v>6.3200000000000001E-3</v>
      </c>
      <c r="R214" s="136">
        <f>Q214*H214</f>
        <v>0.10085456</v>
      </c>
      <c r="S214" s="136">
        <v>0</v>
      </c>
      <c r="T214" s="137">
        <f>S214*H214</f>
        <v>0</v>
      </c>
      <c r="AR214" s="138" t="s">
        <v>200</v>
      </c>
      <c r="AT214" s="138" t="s">
        <v>123</v>
      </c>
      <c r="AU214" s="138" t="s">
        <v>128</v>
      </c>
      <c r="AY214" s="15" t="s">
        <v>121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5" t="s">
        <v>128</v>
      </c>
      <c r="BK214" s="139">
        <f>ROUND(I214*H214,2)</f>
        <v>0</v>
      </c>
      <c r="BL214" s="15" t="s">
        <v>200</v>
      </c>
      <c r="BM214" s="138" t="s">
        <v>296</v>
      </c>
    </row>
    <row r="215" spans="2:65" s="12" customFormat="1" ht="10.199999999999999">
      <c r="B215" s="140"/>
      <c r="D215" s="141" t="s">
        <v>130</v>
      </c>
      <c r="E215" s="142" t="s">
        <v>1</v>
      </c>
      <c r="F215" s="143" t="s">
        <v>181</v>
      </c>
      <c r="H215" s="144">
        <v>8.7449999999999992</v>
      </c>
      <c r="I215" s="145"/>
      <c r="L215" s="140"/>
      <c r="M215" s="146"/>
      <c r="T215" s="147"/>
      <c r="AT215" s="142" t="s">
        <v>130</v>
      </c>
      <c r="AU215" s="142" t="s">
        <v>128</v>
      </c>
      <c r="AV215" s="12" t="s">
        <v>128</v>
      </c>
      <c r="AW215" s="12" t="s">
        <v>32</v>
      </c>
      <c r="AX215" s="12" t="s">
        <v>76</v>
      </c>
      <c r="AY215" s="142" t="s">
        <v>121</v>
      </c>
    </row>
    <row r="216" spans="2:65" s="12" customFormat="1" ht="10.199999999999999">
      <c r="B216" s="140"/>
      <c r="D216" s="141" t="s">
        <v>130</v>
      </c>
      <c r="E216" s="142" t="s">
        <v>1</v>
      </c>
      <c r="F216" s="143" t="s">
        <v>249</v>
      </c>
      <c r="H216" s="144">
        <v>2.65</v>
      </c>
      <c r="I216" s="145"/>
      <c r="L216" s="140"/>
      <c r="M216" s="146"/>
      <c r="T216" s="147"/>
      <c r="AT216" s="142" t="s">
        <v>130</v>
      </c>
      <c r="AU216" s="142" t="s">
        <v>128</v>
      </c>
      <c r="AV216" s="12" t="s">
        <v>128</v>
      </c>
      <c r="AW216" s="12" t="s">
        <v>32</v>
      </c>
      <c r="AX216" s="12" t="s">
        <v>76</v>
      </c>
      <c r="AY216" s="142" t="s">
        <v>121</v>
      </c>
    </row>
    <row r="217" spans="2:65" s="12" customFormat="1" ht="10.199999999999999">
      <c r="B217" s="140"/>
      <c r="D217" s="141" t="s">
        <v>130</v>
      </c>
      <c r="E217" s="142" t="s">
        <v>1</v>
      </c>
      <c r="F217" s="143" t="s">
        <v>182</v>
      </c>
      <c r="H217" s="144">
        <v>1.458</v>
      </c>
      <c r="I217" s="145"/>
      <c r="L217" s="140"/>
      <c r="M217" s="146"/>
      <c r="T217" s="147"/>
      <c r="AT217" s="142" t="s">
        <v>130</v>
      </c>
      <c r="AU217" s="142" t="s">
        <v>128</v>
      </c>
      <c r="AV217" s="12" t="s">
        <v>128</v>
      </c>
      <c r="AW217" s="12" t="s">
        <v>32</v>
      </c>
      <c r="AX217" s="12" t="s">
        <v>76</v>
      </c>
      <c r="AY217" s="142" t="s">
        <v>121</v>
      </c>
    </row>
    <row r="218" spans="2:65" s="12" customFormat="1" ht="10.199999999999999">
      <c r="B218" s="140"/>
      <c r="D218" s="141" t="s">
        <v>130</v>
      </c>
      <c r="E218" s="142" t="s">
        <v>1</v>
      </c>
      <c r="F218" s="143" t="s">
        <v>183</v>
      </c>
      <c r="H218" s="144">
        <v>3.105</v>
      </c>
      <c r="I218" s="145"/>
      <c r="L218" s="140"/>
      <c r="M218" s="146"/>
      <c r="T218" s="147"/>
      <c r="AT218" s="142" t="s">
        <v>130</v>
      </c>
      <c r="AU218" s="142" t="s">
        <v>128</v>
      </c>
      <c r="AV218" s="12" t="s">
        <v>128</v>
      </c>
      <c r="AW218" s="12" t="s">
        <v>32</v>
      </c>
      <c r="AX218" s="12" t="s">
        <v>76</v>
      </c>
      <c r="AY218" s="142" t="s">
        <v>121</v>
      </c>
    </row>
    <row r="219" spans="2:65" s="13" customFormat="1" ht="10.199999999999999">
      <c r="B219" s="148"/>
      <c r="D219" s="141" t="s">
        <v>130</v>
      </c>
      <c r="E219" s="149" t="s">
        <v>1</v>
      </c>
      <c r="F219" s="150" t="s">
        <v>166</v>
      </c>
      <c r="H219" s="151">
        <v>15.958</v>
      </c>
      <c r="I219" s="152"/>
      <c r="L219" s="148"/>
      <c r="M219" s="153"/>
      <c r="T219" s="154"/>
      <c r="AT219" s="149" t="s">
        <v>130</v>
      </c>
      <c r="AU219" s="149" t="s">
        <v>128</v>
      </c>
      <c r="AV219" s="13" t="s">
        <v>127</v>
      </c>
      <c r="AW219" s="13" t="s">
        <v>32</v>
      </c>
      <c r="AX219" s="13" t="s">
        <v>81</v>
      </c>
      <c r="AY219" s="149" t="s">
        <v>121</v>
      </c>
    </row>
    <row r="220" spans="2:65" s="1" customFormat="1" ht="37.799999999999997" customHeight="1">
      <c r="B220" s="30"/>
      <c r="C220" s="126" t="s">
        <v>297</v>
      </c>
      <c r="D220" s="126" t="s">
        <v>123</v>
      </c>
      <c r="E220" s="127" t="s">
        <v>298</v>
      </c>
      <c r="F220" s="128" t="s">
        <v>299</v>
      </c>
      <c r="G220" s="129" t="s">
        <v>255</v>
      </c>
      <c r="H220" s="130">
        <v>0.14899999999999999</v>
      </c>
      <c r="I220" s="131"/>
      <c r="J220" s="132">
        <f>ROUND(I220*H220,2)</f>
        <v>0</v>
      </c>
      <c r="K220" s="133"/>
      <c r="L220" s="30"/>
      <c r="M220" s="134" t="s">
        <v>1</v>
      </c>
      <c r="N220" s="135" t="s">
        <v>42</v>
      </c>
      <c r="P220" s="136">
        <f>O220*H220</f>
        <v>0</v>
      </c>
      <c r="Q220" s="136">
        <v>0</v>
      </c>
      <c r="R220" s="136">
        <f>Q220*H220</f>
        <v>0</v>
      </c>
      <c r="S220" s="136">
        <v>0</v>
      </c>
      <c r="T220" s="137">
        <f>S220*H220</f>
        <v>0</v>
      </c>
      <c r="AR220" s="138" t="s">
        <v>200</v>
      </c>
      <c r="AT220" s="138" t="s">
        <v>123</v>
      </c>
      <c r="AU220" s="138" t="s">
        <v>128</v>
      </c>
      <c r="AY220" s="15" t="s">
        <v>121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5" t="s">
        <v>128</v>
      </c>
      <c r="BK220" s="139">
        <f>ROUND(I220*H220,2)</f>
        <v>0</v>
      </c>
      <c r="BL220" s="15" t="s">
        <v>200</v>
      </c>
      <c r="BM220" s="138" t="s">
        <v>300</v>
      </c>
    </row>
    <row r="221" spans="2:65" s="11" customFormat="1" ht="22.8" customHeight="1">
      <c r="B221" s="114"/>
      <c r="D221" s="115" t="s">
        <v>75</v>
      </c>
      <c r="E221" s="124" t="s">
        <v>301</v>
      </c>
      <c r="F221" s="124" t="s">
        <v>302</v>
      </c>
      <c r="I221" s="117"/>
      <c r="J221" s="125">
        <f>BK221</f>
        <v>0</v>
      </c>
      <c r="L221" s="114"/>
      <c r="M221" s="119"/>
      <c r="P221" s="120">
        <f>SUM(P222:P227)</f>
        <v>0</v>
      </c>
      <c r="R221" s="120">
        <f>SUM(R222:R227)</f>
        <v>3.64E-3</v>
      </c>
      <c r="T221" s="121">
        <f>SUM(T222:T227)</f>
        <v>0</v>
      </c>
      <c r="AR221" s="115" t="s">
        <v>128</v>
      </c>
      <c r="AT221" s="122" t="s">
        <v>75</v>
      </c>
      <c r="AU221" s="122" t="s">
        <v>81</v>
      </c>
      <c r="AY221" s="115" t="s">
        <v>121</v>
      </c>
      <c r="BK221" s="123">
        <f>SUM(BK222:BK227)</f>
        <v>0</v>
      </c>
    </row>
    <row r="222" spans="2:65" s="1" customFormat="1" ht="16.5" customHeight="1">
      <c r="B222" s="30"/>
      <c r="C222" s="126" t="s">
        <v>303</v>
      </c>
      <c r="D222" s="126" t="s">
        <v>123</v>
      </c>
      <c r="E222" s="127" t="s">
        <v>304</v>
      </c>
      <c r="F222" s="128" t="s">
        <v>305</v>
      </c>
      <c r="G222" s="129" t="s">
        <v>162</v>
      </c>
      <c r="H222" s="130">
        <v>2</v>
      </c>
      <c r="I222" s="131"/>
      <c r="J222" s="132">
        <f>ROUND(I222*H222,2)</f>
        <v>0</v>
      </c>
      <c r="K222" s="133"/>
      <c r="L222" s="30"/>
      <c r="M222" s="134" t="s">
        <v>1</v>
      </c>
      <c r="N222" s="135" t="s">
        <v>42</v>
      </c>
      <c r="P222" s="136">
        <f>O222*H222</f>
        <v>0</v>
      </c>
      <c r="Q222" s="136">
        <v>0</v>
      </c>
      <c r="R222" s="136">
        <f>Q222*H222</f>
        <v>0</v>
      </c>
      <c r="S222" s="136">
        <v>0</v>
      </c>
      <c r="T222" s="137">
        <f>S222*H222</f>
        <v>0</v>
      </c>
      <c r="AR222" s="138" t="s">
        <v>200</v>
      </c>
      <c r="AT222" s="138" t="s">
        <v>123</v>
      </c>
      <c r="AU222" s="138" t="s">
        <v>128</v>
      </c>
      <c r="AY222" s="15" t="s">
        <v>121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5" t="s">
        <v>128</v>
      </c>
      <c r="BK222" s="139">
        <f>ROUND(I222*H222,2)</f>
        <v>0</v>
      </c>
      <c r="BL222" s="15" t="s">
        <v>200</v>
      </c>
      <c r="BM222" s="138" t="s">
        <v>306</v>
      </c>
    </row>
    <row r="223" spans="2:65" s="1" customFormat="1" ht="21.75" customHeight="1">
      <c r="B223" s="30"/>
      <c r="C223" s="155" t="s">
        <v>307</v>
      </c>
      <c r="D223" s="155" t="s">
        <v>168</v>
      </c>
      <c r="E223" s="156" t="s">
        <v>308</v>
      </c>
      <c r="F223" s="157" t="s">
        <v>309</v>
      </c>
      <c r="G223" s="158" t="s">
        <v>162</v>
      </c>
      <c r="H223" s="159">
        <v>2.4</v>
      </c>
      <c r="I223" s="160"/>
      <c r="J223" s="161">
        <f>ROUND(I223*H223,2)</f>
        <v>0</v>
      </c>
      <c r="K223" s="162"/>
      <c r="L223" s="163"/>
      <c r="M223" s="164" t="s">
        <v>1</v>
      </c>
      <c r="N223" s="165" t="s">
        <v>42</v>
      </c>
      <c r="P223" s="136">
        <f>O223*H223</f>
        <v>0</v>
      </c>
      <c r="Q223" s="136">
        <v>1.1000000000000001E-3</v>
      </c>
      <c r="R223" s="136">
        <f>Q223*H223</f>
        <v>2.64E-3</v>
      </c>
      <c r="S223" s="136">
        <v>0</v>
      </c>
      <c r="T223" s="137">
        <f>S223*H223</f>
        <v>0</v>
      </c>
      <c r="AR223" s="138" t="s">
        <v>285</v>
      </c>
      <c r="AT223" s="138" t="s">
        <v>168</v>
      </c>
      <c r="AU223" s="138" t="s">
        <v>128</v>
      </c>
      <c r="AY223" s="15" t="s">
        <v>121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5" t="s">
        <v>128</v>
      </c>
      <c r="BK223" s="139">
        <f>ROUND(I223*H223,2)</f>
        <v>0</v>
      </c>
      <c r="BL223" s="15" t="s">
        <v>200</v>
      </c>
      <c r="BM223" s="138" t="s">
        <v>310</v>
      </c>
    </row>
    <row r="224" spans="2:65" s="12" customFormat="1" ht="10.199999999999999">
      <c r="B224" s="140"/>
      <c r="D224" s="141" t="s">
        <v>130</v>
      </c>
      <c r="F224" s="143" t="s">
        <v>311</v>
      </c>
      <c r="H224" s="144">
        <v>2.4</v>
      </c>
      <c r="I224" s="145"/>
      <c r="L224" s="140"/>
      <c r="M224" s="146"/>
      <c r="T224" s="147"/>
      <c r="AT224" s="142" t="s">
        <v>130</v>
      </c>
      <c r="AU224" s="142" t="s">
        <v>128</v>
      </c>
      <c r="AV224" s="12" t="s">
        <v>128</v>
      </c>
      <c r="AW224" s="12" t="s">
        <v>4</v>
      </c>
      <c r="AX224" s="12" t="s">
        <v>81</v>
      </c>
      <c r="AY224" s="142" t="s">
        <v>121</v>
      </c>
    </row>
    <row r="225" spans="2:65" s="1" customFormat="1" ht="16.5" customHeight="1">
      <c r="B225" s="30"/>
      <c r="C225" s="126" t="s">
        <v>312</v>
      </c>
      <c r="D225" s="126" t="s">
        <v>123</v>
      </c>
      <c r="E225" s="127" t="s">
        <v>313</v>
      </c>
      <c r="F225" s="128" t="s">
        <v>314</v>
      </c>
      <c r="G225" s="129" t="s">
        <v>203</v>
      </c>
      <c r="H225" s="130">
        <v>4</v>
      </c>
      <c r="I225" s="131"/>
      <c r="J225" s="132">
        <f>ROUND(I225*H225,2)</f>
        <v>0</v>
      </c>
      <c r="K225" s="133"/>
      <c r="L225" s="30"/>
      <c r="M225" s="134" t="s">
        <v>1</v>
      </c>
      <c r="N225" s="135" t="s">
        <v>42</v>
      </c>
      <c r="P225" s="136">
        <f>O225*H225</f>
        <v>0</v>
      </c>
      <c r="Q225" s="136">
        <v>0</v>
      </c>
      <c r="R225" s="136">
        <f>Q225*H225</f>
        <v>0</v>
      </c>
      <c r="S225" s="136">
        <v>0</v>
      </c>
      <c r="T225" s="137">
        <f>S225*H225</f>
        <v>0</v>
      </c>
      <c r="AR225" s="138" t="s">
        <v>200</v>
      </c>
      <c r="AT225" s="138" t="s">
        <v>123</v>
      </c>
      <c r="AU225" s="138" t="s">
        <v>128</v>
      </c>
      <c r="AY225" s="15" t="s">
        <v>121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5" t="s">
        <v>128</v>
      </c>
      <c r="BK225" s="139">
        <f>ROUND(I225*H225,2)</f>
        <v>0</v>
      </c>
      <c r="BL225" s="15" t="s">
        <v>200</v>
      </c>
      <c r="BM225" s="138" t="s">
        <v>315</v>
      </c>
    </row>
    <row r="226" spans="2:65" s="1" customFormat="1" ht="24.15" customHeight="1">
      <c r="B226" s="30"/>
      <c r="C226" s="155" t="s">
        <v>316</v>
      </c>
      <c r="D226" s="155" t="s">
        <v>168</v>
      </c>
      <c r="E226" s="156" t="s">
        <v>317</v>
      </c>
      <c r="F226" s="157" t="s">
        <v>318</v>
      </c>
      <c r="G226" s="158" t="s">
        <v>203</v>
      </c>
      <c r="H226" s="159">
        <v>4</v>
      </c>
      <c r="I226" s="160"/>
      <c r="J226" s="161">
        <f>ROUND(I226*H226,2)</f>
        <v>0</v>
      </c>
      <c r="K226" s="162"/>
      <c r="L226" s="163"/>
      <c r="M226" s="164" t="s">
        <v>1</v>
      </c>
      <c r="N226" s="165" t="s">
        <v>42</v>
      </c>
      <c r="P226" s="136">
        <f>O226*H226</f>
        <v>0</v>
      </c>
      <c r="Q226" s="136">
        <v>2.5000000000000001E-4</v>
      </c>
      <c r="R226" s="136">
        <f>Q226*H226</f>
        <v>1E-3</v>
      </c>
      <c r="S226" s="136">
        <v>0</v>
      </c>
      <c r="T226" s="137">
        <f>S226*H226</f>
        <v>0</v>
      </c>
      <c r="AR226" s="138" t="s">
        <v>285</v>
      </c>
      <c r="AT226" s="138" t="s">
        <v>168</v>
      </c>
      <c r="AU226" s="138" t="s">
        <v>128</v>
      </c>
      <c r="AY226" s="15" t="s">
        <v>121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5" t="s">
        <v>128</v>
      </c>
      <c r="BK226" s="139">
        <f>ROUND(I226*H226,2)</f>
        <v>0</v>
      </c>
      <c r="BL226" s="15" t="s">
        <v>200</v>
      </c>
      <c r="BM226" s="138" t="s">
        <v>319</v>
      </c>
    </row>
    <row r="227" spans="2:65" s="1" customFormat="1" ht="33" customHeight="1">
      <c r="B227" s="30"/>
      <c r="C227" s="126" t="s">
        <v>320</v>
      </c>
      <c r="D227" s="126" t="s">
        <v>123</v>
      </c>
      <c r="E227" s="127" t="s">
        <v>321</v>
      </c>
      <c r="F227" s="128" t="s">
        <v>322</v>
      </c>
      <c r="G227" s="129" t="s">
        <v>255</v>
      </c>
      <c r="H227" s="130">
        <v>4.0000000000000001E-3</v>
      </c>
      <c r="I227" s="131"/>
      <c r="J227" s="132">
        <f>ROUND(I227*H227,2)</f>
        <v>0</v>
      </c>
      <c r="K227" s="133"/>
      <c r="L227" s="30"/>
      <c r="M227" s="134" t="s">
        <v>1</v>
      </c>
      <c r="N227" s="135" t="s">
        <v>42</v>
      </c>
      <c r="P227" s="136">
        <f>O227*H227</f>
        <v>0</v>
      </c>
      <c r="Q227" s="136">
        <v>0</v>
      </c>
      <c r="R227" s="136">
        <f>Q227*H227</f>
        <v>0</v>
      </c>
      <c r="S227" s="136">
        <v>0</v>
      </c>
      <c r="T227" s="137">
        <f>S227*H227</f>
        <v>0</v>
      </c>
      <c r="AR227" s="138" t="s">
        <v>200</v>
      </c>
      <c r="AT227" s="138" t="s">
        <v>123</v>
      </c>
      <c r="AU227" s="138" t="s">
        <v>128</v>
      </c>
      <c r="AY227" s="15" t="s">
        <v>121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5" t="s">
        <v>128</v>
      </c>
      <c r="BK227" s="139">
        <f>ROUND(I227*H227,2)</f>
        <v>0</v>
      </c>
      <c r="BL227" s="15" t="s">
        <v>200</v>
      </c>
      <c r="BM227" s="138" t="s">
        <v>323</v>
      </c>
    </row>
    <row r="228" spans="2:65" s="11" customFormat="1" ht="22.8" customHeight="1">
      <c r="B228" s="114"/>
      <c r="D228" s="115" t="s">
        <v>75</v>
      </c>
      <c r="E228" s="124" t="s">
        <v>324</v>
      </c>
      <c r="F228" s="124" t="s">
        <v>325</v>
      </c>
      <c r="I228" s="117"/>
      <c r="J228" s="125">
        <f>BK228</f>
        <v>0</v>
      </c>
      <c r="L228" s="114"/>
      <c r="M228" s="119"/>
      <c r="P228" s="120">
        <f>SUM(P229:P242)</f>
        <v>0</v>
      </c>
      <c r="R228" s="120">
        <f>SUM(R229:R242)</f>
        <v>7.28298E-2</v>
      </c>
      <c r="T228" s="121">
        <f>SUM(T229:T242)</f>
        <v>0.25125000000000003</v>
      </c>
      <c r="AR228" s="115" t="s">
        <v>128</v>
      </c>
      <c r="AT228" s="122" t="s">
        <v>75</v>
      </c>
      <c r="AU228" s="122" t="s">
        <v>81</v>
      </c>
      <c r="AY228" s="115" t="s">
        <v>121</v>
      </c>
      <c r="BK228" s="123">
        <f>SUM(BK229:BK242)</f>
        <v>0</v>
      </c>
    </row>
    <row r="229" spans="2:65" s="1" customFormat="1" ht="33" customHeight="1">
      <c r="B229" s="30"/>
      <c r="C229" s="126" t="s">
        <v>326</v>
      </c>
      <c r="D229" s="126" t="s">
        <v>123</v>
      </c>
      <c r="E229" s="127" t="s">
        <v>327</v>
      </c>
      <c r="F229" s="128" t="s">
        <v>328</v>
      </c>
      <c r="G229" s="129" t="s">
        <v>162</v>
      </c>
      <c r="H229" s="130">
        <v>10.050000000000001</v>
      </c>
      <c r="I229" s="131"/>
      <c r="J229" s="132">
        <f>ROUND(I229*H229,2)</f>
        <v>0</v>
      </c>
      <c r="K229" s="133"/>
      <c r="L229" s="30"/>
      <c r="M229" s="134" t="s">
        <v>1</v>
      </c>
      <c r="N229" s="135" t="s">
        <v>42</v>
      </c>
      <c r="P229" s="136">
        <f>O229*H229</f>
        <v>0</v>
      </c>
      <c r="Q229" s="136">
        <v>0</v>
      </c>
      <c r="R229" s="136">
        <f>Q229*H229</f>
        <v>0</v>
      </c>
      <c r="S229" s="136">
        <v>2.5000000000000001E-2</v>
      </c>
      <c r="T229" s="137">
        <f>S229*H229</f>
        <v>0.25125000000000003</v>
      </c>
      <c r="AR229" s="138" t="s">
        <v>200</v>
      </c>
      <c r="AT229" s="138" t="s">
        <v>123</v>
      </c>
      <c r="AU229" s="138" t="s">
        <v>128</v>
      </c>
      <c r="AY229" s="15" t="s">
        <v>121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5" t="s">
        <v>128</v>
      </c>
      <c r="BK229" s="139">
        <f>ROUND(I229*H229,2)</f>
        <v>0</v>
      </c>
      <c r="BL229" s="15" t="s">
        <v>200</v>
      </c>
      <c r="BM229" s="138" t="s">
        <v>329</v>
      </c>
    </row>
    <row r="230" spans="2:65" s="12" customFormat="1" ht="10.199999999999999">
      <c r="B230" s="140"/>
      <c r="D230" s="141" t="s">
        <v>130</v>
      </c>
      <c r="E230" s="142" t="s">
        <v>1</v>
      </c>
      <c r="F230" s="143" t="s">
        <v>330</v>
      </c>
      <c r="H230" s="144">
        <v>10.050000000000001</v>
      </c>
      <c r="I230" s="145"/>
      <c r="L230" s="140"/>
      <c r="M230" s="146"/>
      <c r="T230" s="147"/>
      <c r="AT230" s="142" t="s">
        <v>130</v>
      </c>
      <c r="AU230" s="142" t="s">
        <v>128</v>
      </c>
      <c r="AV230" s="12" t="s">
        <v>128</v>
      </c>
      <c r="AW230" s="12" t="s">
        <v>32</v>
      </c>
      <c r="AX230" s="12" t="s">
        <v>81</v>
      </c>
      <c r="AY230" s="142" t="s">
        <v>121</v>
      </c>
    </row>
    <row r="231" spans="2:65" s="1" customFormat="1" ht="24.15" customHeight="1">
      <c r="B231" s="30"/>
      <c r="C231" s="126" t="s">
        <v>331</v>
      </c>
      <c r="D231" s="126" t="s">
        <v>123</v>
      </c>
      <c r="E231" s="127" t="s">
        <v>332</v>
      </c>
      <c r="F231" s="128" t="s">
        <v>333</v>
      </c>
      <c r="G231" s="129" t="s">
        <v>162</v>
      </c>
      <c r="H231" s="130">
        <v>9.99</v>
      </c>
      <c r="I231" s="131"/>
      <c r="J231" s="132">
        <f>ROUND(I231*H231,2)</f>
        <v>0</v>
      </c>
      <c r="K231" s="133"/>
      <c r="L231" s="30"/>
      <c r="M231" s="134" t="s">
        <v>1</v>
      </c>
      <c r="N231" s="135" t="s">
        <v>42</v>
      </c>
      <c r="P231" s="136">
        <f>O231*H231</f>
        <v>0</v>
      </c>
      <c r="Q231" s="136">
        <v>7.2000000000000005E-4</v>
      </c>
      <c r="R231" s="136">
        <f>Q231*H231</f>
        <v>7.1928000000000009E-3</v>
      </c>
      <c r="S231" s="136">
        <v>0</v>
      </c>
      <c r="T231" s="137">
        <f>S231*H231</f>
        <v>0</v>
      </c>
      <c r="AR231" s="138" t="s">
        <v>200</v>
      </c>
      <c r="AT231" s="138" t="s">
        <v>123</v>
      </c>
      <c r="AU231" s="138" t="s">
        <v>128</v>
      </c>
      <c r="AY231" s="15" t="s">
        <v>121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5" t="s">
        <v>128</v>
      </c>
      <c r="BK231" s="139">
        <f>ROUND(I231*H231,2)</f>
        <v>0</v>
      </c>
      <c r="BL231" s="15" t="s">
        <v>200</v>
      </c>
      <c r="BM231" s="138" t="s">
        <v>334</v>
      </c>
    </row>
    <row r="232" spans="2:65" s="12" customFormat="1" ht="10.199999999999999">
      <c r="B232" s="140"/>
      <c r="D232" s="141" t="s">
        <v>130</v>
      </c>
      <c r="E232" s="142" t="s">
        <v>1</v>
      </c>
      <c r="F232" s="143" t="s">
        <v>335</v>
      </c>
      <c r="H232" s="144">
        <v>9.99</v>
      </c>
      <c r="I232" s="145"/>
      <c r="L232" s="140"/>
      <c r="M232" s="146"/>
      <c r="T232" s="147"/>
      <c r="AT232" s="142" t="s">
        <v>130</v>
      </c>
      <c r="AU232" s="142" t="s">
        <v>128</v>
      </c>
      <c r="AV232" s="12" t="s">
        <v>128</v>
      </c>
      <c r="AW232" s="12" t="s">
        <v>32</v>
      </c>
      <c r="AX232" s="12" t="s">
        <v>81</v>
      </c>
      <c r="AY232" s="142" t="s">
        <v>121</v>
      </c>
    </row>
    <row r="233" spans="2:65" s="1" customFormat="1" ht="21.75" customHeight="1">
      <c r="B233" s="30"/>
      <c r="C233" s="155" t="s">
        <v>336</v>
      </c>
      <c r="D233" s="155" t="s">
        <v>168</v>
      </c>
      <c r="E233" s="156" t="s">
        <v>337</v>
      </c>
      <c r="F233" s="157" t="s">
        <v>338</v>
      </c>
      <c r="G233" s="158" t="s">
        <v>162</v>
      </c>
      <c r="H233" s="159">
        <v>9.99</v>
      </c>
      <c r="I233" s="160"/>
      <c r="J233" s="161">
        <f>ROUND(I233*H233,2)</f>
        <v>0</v>
      </c>
      <c r="K233" s="162"/>
      <c r="L233" s="163"/>
      <c r="M233" s="164" t="s">
        <v>1</v>
      </c>
      <c r="N233" s="165" t="s">
        <v>42</v>
      </c>
      <c r="P233" s="136">
        <f>O233*H233</f>
        <v>0</v>
      </c>
      <c r="Q233" s="136">
        <v>5.7000000000000002E-3</v>
      </c>
      <c r="R233" s="136">
        <f>Q233*H233</f>
        <v>5.6943000000000001E-2</v>
      </c>
      <c r="S233" s="136">
        <v>0</v>
      </c>
      <c r="T233" s="137">
        <f>S233*H233</f>
        <v>0</v>
      </c>
      <c r="AR233" s="138" t="s">
        <v>285</v>
      </c>
      <c r="AT233" s="138" t="s">
        <v>168</v>
      </c>
      <c r="AU233" s="138" t="s">
        <v>128</v>
      </c>
      <c r="AY233" s="15" t="s">
        <v>121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5" t="s">
        <v>128</v>
      </c>
      <c r="BK233" s="139">
        <f>ROUND(I233*H233,2)</f>
        <v>0</v>
      </c>
      <c r="BL233" s="15" t="s">
        <v>200</v>
      </c>
      <c r="BM233" s="138" t="s">
        <v>339</v>
      </c>
    </row>
    <row r="234" spans="2:65" s="12" customFormat="1" ht="10.199999999999999">
      <c r="B234" s="140"/>
      <c r="D234" s="141" t="s">
        <v>130</v>
      </c>
      <c r="E234" s="142" t="s">
        <v>1</v>
      </c>
      <c r="F234" s="143" t="s">
        <v>340</v>
      </c>
      <c r="H234" s="144">
        <v>9.99</v>
      </c>
      <c r="I234" s="145"/>
      <c r="L234" s="140"/>
      <c r="M234" s="146"/>
      <c r="T234" s="147"/>
      <c r="AT234" s="142" t="s">
        <v>130</v>
      </c>
      <c r="AU234" s="142" t="s">
        <v>128</v>
      </c>
      <c r="AV234" s="12" t="s">
        <v>128</v>
      </c>
      <c r="AW234" s="12" t="s">
        <v>32</v>
      </c>
      <c r="AX234" s="12" t="s">
        <v>81</v>
      </c>
      <c r="AY234" s="142" t="s">
        <v>121</v>
      </c>
    </row>
    <row r="235" spans="2:65" s="1" customFormat="1" ht="24.15" customHeight="1">
      <c r="B235" s="30"/>
      <c r="C235" s="126" t="s">
        <v>341</v>
      </c>
      <c r="D235" s="126" t="s">
        <v>123</v>
      </c>
      <c r="E235" s="127" t="s">
        <v>342</v>
      </c>
      <c r="F235" s="128" t="s">
        <v>343</v>
      </c>
      <c r="G235" s="129" t="s">
        <v>162</v>
      </c>
      <c r="H235" s="130">
        <v>2.7</v>
      </c>
      <c r="I235" s="131"/>
      <c r="J235" s="132">
        <f>ROUND(I235*H235,2)</f>
        <v>0</v>
      </c>
      <c r="K235" s="133"/>
      <c r="L235" s="30"/>
      <c r="M235" s="134" t="s">
        <v>1</v>
      </c>
      <c r="N235" s="135" t="s">
        <v>42</v>
      </c>
      <c r="P235" s="136">
        <f>O235*H235</f>
        <v>0</v>
      </c>
      <c r="Q235" s="136">
        <v>0</v>
      </c>
      <c r="R235" s="136">
        <f>Q235*H235</f>
        <v>0</v>
      </c>
      <c r="S235" s="136">
        <v>0</v>
      </c>
      <c r="T235" s="137">
        <f>S235*H235</f>
        <v>0</v>
      </c>
      <c r="AR235" s="138" t="s">
        <v>200</v>
      </c>
      <c r="AT235" s="138" t="s">
        <v>123</v>
      </c>
      <c r="AU235" s="138" t="s">
        <v>128</v>
      </c>
      <c r="AY235" s="15" t="s">
        <v>121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5" t="s">
        <v>128</v>
      </c>
      <c r="BK235" s="139">
        <f>ROUND(I235*H235,2)</f>
        <v>0</v>
      </c>
      <c r="BL235" s="15" t="s">
        <v>200</v>
      </c>
      <c r="BM235" s="138" t="s">
        <v>344</v>
      </c>
    </row>
    <row r="236" spans="2:65" s="12" customFormat="1" ht="10.199999999999999">
      <c r="B236" s="140"/>
      <c r="D236" s="141" t="s">
        <v>130</v>
      </c>
      <c r="E236" s="142" t="s">
        <v>1</v>
      </c>
      <c r="F236" s="143" t="s">
        <v>345</v>
      </c>
      <c r="H236" s="144">
        <v>2.7</v>
      </c>
      <c r="I236" s="145"/>
      <c r="L236" s="140"/>
      <c r="M236" s="146"/>
      <c r="T236" s="147"/>
      <c r="AT236" s="142" t="s">
        <v>130</v>
      </c>
      <c r="AU236" s="142" t="s">
        <v>128</v>
      </c>
      <c r="AV236" s="12" t="s">
        <v>128</v>
      </c>
      <c r="AW236" s="12" t="s">
        <v>32</v>
      </c>
      <c r="AX236" s="12" t="s">
        <v>81</v>
      </c>
      <c r="AY236" s="142" t="s">
        <v>121</v>
      </c>
    </row>
    <row r="237" spans="2:65" s="1" customFormat="1" ht="21.75" customHeight="1">
      <c r="B237" s="30"/>
      <c r="C237" s="155" t="s">
        <v>346</v>
      </c>
      <c r="D237" s="155" t="s">
        <v>168</v>
      </c>
      <c r="E237" s="156" t="s">
        <v>347</v>
      </c>
      <c r="F237" s="157" t="s">
        <v>348</v>
      </c>
      <c r="G237" s="158" t="s">
        <v>162</v>
      </c>
      <c r="H237" s="159">
        <v>2.97</v>
      </c>
      <c r="I237" s="160"/>
      <c r="J237" s="161">
        <f>ROUND(I237*H237,2)</f>
        <v>0</v>
      </c>
      <c r="K237" s="162"/>
      <c r="L237" s="163"/>
      <c r="M237" s="164" t="s">
        <v>1</v>
      </c>
      <c r="N237" s="165" t="s">
        <v>42</v>
      </c>
      <c r="P237" s="136">
        <f>O237*H237</f>
        <v>0</v>
      </c>
      <c r="Q237" s="136">
        <v>2.0000000000000001E-4</v>
      </c>
      <c r="R237" s="136">
        <f>Q237*H237</f>
        <v>5.9400000000000002E-4</v>
      </c>
      <c r="S237" s="136">
        <v>0</v>
      </c>
      <c r="T237" s="137">
        <f>S237*H237</f>
        <v>0</v>
      </c>
      <c r="AR237" s="138" t="s">
        <v>285</v>
      </c>
      <c r="AT237" s="138" t="s">
        <v>168</v>
      </c>
      <c r="AU237" s="138" t="s">
        <v>128</v>
      </c>
      <c r="AY237" s="15" t="s">
        <v>121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5" t="s">
        <v>128</v>
      </c>
      <c r="BK237" s="139">
        <f>ROUND(I237*H237,2)</f>
        <v>0</v>
      </c>
      <c r="BL237" s="15" t="s">
        <v>200</v>
      </c>
      <c r="BM237" s="138" t="s">
        <v>349</v>
      </c>
    </row>
    <row r="238" spans="2:65" s="12" customFormat="1" ht="10.199999999999999">
      <c r="B238" s="140"/>
      <c r="D238" s="141" t="s">
        <v>130</v>
      </c>
      <c r="F238" s="143" t="s">
        <v>350</v>
      </c>
      <c r="H238" s="144">
        <v>2.97</v>
      </c>
      <c r="I238" s="145"/>
      <c r="L238" s="140"/>
      <c r="M238" s="146"/>
      <c r="T238" s="147"/>
      <c r="AT238" s="142" t="s">
        <v>130</v>
      </c>
      <c r="AU238" s="142" t="s">
        <v>128</v>
      </c>
      <c r="AV238" s="12" t="s">
        <v>128</v>
      </c>
      <c r="AW238" s="12" t="s">
        <v>4</v>
      </c>
      <c r="AX238" s="12" t="s">
        <v>81</v>
      </c>
      <c r="AY238" s="142" t="s">
        <v>121</v>
      </c>
    </row>
    <row r="239" spans="2:65" s="1" customFormat="1" ht="24.15" customHeight="1">
      <c r="B239" s="30"/>
      <c r="C239" s="126" t="s">
        <v>351</v>
      </c>
      <c r="D239" s="126" t="s">
        <v>123</v>
      </c>
      <c r="E239" s="127" t="s">
        <v>352</v>
      </c>
      <c r="F239" s="128" t="s">
        <v>353</v>
      </c>
      <c r="G239" s="129" t="s">
        <v>203</v>
      </c>
      <c r="H239" s="130">
        <v>1</v>
      </c>
      <c r="I239" s="131"/>
      <c r="J239" s="132">
        <f>ROUND(I239*H239,2)</f>
        <v>0</v>
      </c>
      <c r="K239" s="133"/>
      <c r="L239" s="30"/>
      <c r="M239" s="134" t="s">
        <v>1</v>
      </c>
      <c r="N239" s="135" t="s">
        <v>42</v>
      </c>
      <c r="P239" s="136">
        <f>O239*H239</f>
        <v>0</v>
      </c>
      <c r="Q239" s="136">
        <v>0</v>
      </c>
      <c r="R239" s="136">
        <f>Q239*H239</f>
        <v>0</v>
      </c>
      <c r="S239" s="136">
        <v>0</v>
      </c>
      <c r="T239" s="137">
        <f>S239*H239</f>
        <v>0</v>
      </c>
      <c r="AR239" s="138" t="s">
        <v>200</v>
      </c>
      <c r="AT239" s="138" t="s">
        <v>123</v>
      </c>
      <c r="AU239" s="138" t="s">
        <v>128</v>
      </c>
      <c r="AY239" s="15" t="s">
        <v>121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5" t="s">
        <v>128</v>
      </c>
      <c r="BK239" s="139">
        <f>ROUND(I239*H239,2)</f>
        <v>0</v>
      </c>
      <c r="BL239" s="15" t="s">
        <v>200</v>
      </c>
      <c r="BM239" s="138" t="s">
        <v>354</v>
      </c>
    </row>
    <row r="240" spans="2:65" s="1" customFormat="1" ht="16.5" customHeight="1">
      <c r="B240" s="30"/>
      <c r="C240" s="155" t="s">
        <v>355</v>
      </c>
      <c r="D240" s="155" t="s">
        <v>168</v>
      </c>
      <c r="E240" s="156" t="s">
        <v>356</v>
      </c>
      <c r="F240" s="157" t="s">
        <v>357</v>
      </c>
      <c r="G240" s="158" t="s">
        <v>126</v>
      </c>
      <c r="H240" s="159">
        <v>0.40500000000000003</v>
      </c>
      <c r="I240" s="160"/>
      <c r="J240" s="161">
        <f>ROUND(I240*H240,2)</f>
        <v>0</v>
      </c>
      <c r="K240" s="162"/>
      <c r="L240" s="163"/>
      <c r="M240" s="164" t="s">
        <v>1</v>
      </c>
      <c r="N240" s="165" t="s">
        <v>42</v>
      </c>
      <c r="P240" s="136">
        <f>O240*H240</f>
        <v>0</v>
      </c>
      <c r="Q240" s="136">
        <v>0.02</v>
      </c>
      <c r="R240" s="136">
        <f>Q240*H240</f>
        <v>8.1000000000000013E-3</v>
      </c>
      <c r="S240" s="136">
        <v>0</v>
      </c>
      <c r="T240" s="137">
        <f>S240*H240</f>
        <v>0</v>
      </c>
      <c r="AR240" s="138" t="s">
        <v>285</v>
      </c>
      <c r="AT240" s="138" t="s">
        <v>168</v>
      </c>
      <c r="AU240" s="138" t="s">
        <v>128</v>
      </c>
      <c r="AY240" s="15" t="s">
        <v>121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5" t="s">
        <v>128</v>
      </c>
      <c r="BK240" s="139">
        <f>ROUND(I240*H240,2)</f>
        <v>0</v>
      </c>
      <c r="BL240" s="15" t="s">
        <v>200</v>
      </c>
      <c r="BM240" s="138" t="s">
        <v>358</v>
      </c>
    </row>
    <row r="241" spans="2:65" s="12" customFormat="1" ht="10.199999999999999">
      <c r="B241" s="140"/>
      <c r="D241" s="141" t="s">
        <v>130</v>
      </c>
      <c r="E241" s="142" t="s">
        <v>1</v>
      </c>
      <c r="F241" s="143" t="s">
        <v>359</v>
      </c>
      <c r="H241" s="144">
        <v>0.40500000000000003</v>
      </c>
      <c r="I241" s="145"/>
      <c r="L241" s="140"/>
      <c r="M241" s="146"/>
      <c r="T241" s="147"/>
      <c r="AT241" s="142" t="s">
        <v>130</v>
      </c>
      <c r="AU241" s="142" t="s">
        <v>128</v>
      </c>
      <c r="AV241" s="12" t="s">
        <v>128</v>
      </c>
      <c r="AW241" s="12" t="s">
        <v>32</v>
      </c>
      <c r="AX241" s="12" t="s">
        <v>81</v>
      </c>
      <c r="AY241" s="142" t="s">
        <v>121</v>
      </c>
    </row>
    <row r="242" spans="2:65" s="1" customFormat="1" ht="33" customHeight="1">
      <c r="B242" s="30"/>
      <c r="C242" s="126" t="s">
        <v>360</v>
      </c>
      <c r="D242" s="126" t="s">
        <v>123</v>
      </c>
      <c r="E242" s="127" t="s">
        <v>361</v>
      </c>
      <c r="F242" s="128" t="s">
        <v>362</v>
      </c>
      <c r="G242" s="129" t="s">
        <v>255</v>
      </c>
      <c r="H242" s="130">
        <v>7.2999999999999995E-2</v>
      </c>
      <c r="I242" s="131"/>
      <c r="J242" s="132">
        <f>ROUND(I242*H242,2)</f>
        <v>0</v>
      </c>
      <c r="K242" s="133"/>
      <c r="L242" s="30"/>
      <c r="M242" s="134" t="s">
        <v>1</v>
      </c>
      <c r="N242" s="135" t="s">
        <v>42</v>
      </c>
      <c r="P242" s="136">
        <f>O242*H242</f>
        <v>0</v>
      </c>
      <c r="Q242" s="136">
        <v>0</v>
      </c>
      <c r="R242" s="136">
        <f>Q242*H242</f>
        <v>0</v>
      </c>
      <c r="S242" s="136">
        <v>0</v>
      </c>
      <c r="T242" s="137">
        <f>S242*H242</f>
        <v>0</v>
      </c>
      <c r="AR242" s="138" t="s">
        <v>200</v>
      </c>
      <c r="AT242" s="138" t="s">
        <v>123</v>
      </c>
      <c r="AU242" s="138" t="s">
        <v>128</v>
      </c>
      <c r="AY242" s="15" t="s">
        <v>121</v>
      </c>
      <c r="BE242" s="139">
        <f>IF(N242="základní",J242,0)</f>
        <v>0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5" t="s">
        <v>128</v>
      </c>
      <c r="BK242" s="139">
        <f>ROUND(I242*H242,2)</f>
        <v>0</v>
      </c>
      <c r="BL242" s="15" t="s">
        <v>200</v>
      </c>
      <c r="BM242" s="138" t="s">
        <v>363</v>
      </c>
    </row>
    <row r="243" spans="2:65" s="11" customFormat="1" ht="22.8" customHeight="1">
      <c r="B243" s="114"/>
      <c r="D243" s="115" t="s">
        <v>75</v>
      </c>
      <c r="E243" s="124" t="s">
        <v>364</v>
      </c>
      <c r="F243" s="124" t="s">
        <v>365</v>
      </c>
      <c r="I243" s="117"/>
      <c r="J243" s="125">
        <f>BK243</f>
        <v>0</v>
      </c>
      <c r="L243" s="114"/>
      <c r="M243" s="119"/>
      <c r="P243" s="120">
        <f>SUM(P244:P268)</f>
        <v>0</v>
      </c>
      <c r="R243" s="120">
        <f>SUM(R244:R268)</f>
        <v>0.27674469999999995</v>
      </c>
      <c r="T243" s="121">
        <f>SUM(T244:T268)</f>
        <v>0.84566300000000005</v>
      </c>
      <c r="AR243" s="115" t="s">
        <v>128</v>
      </c>
      <c r="AT243" s="122" t="s">
        <v>75</v>
      </c>
      <c r="AU243" s="122" t="s">
        <v>81</v>
      </c>
      <c r="AY243" s="115" t="s">
        <v>121</v>
      </c>
      <c r="BK243" s="123">
        <f>SUM(BK244:BK268)</f>
        <v>0</v>
      </c>
    </row>
    <row r="244" spans="2:65" s="1" customFormat="1" ht="24.15" customHeight="1">
      <c r="B244" s="30"/>
      <c r="C244" s="126" t="s">
        <v>366</v>
      </c>
      <c r="D244" s="126" t="s">
        <v>123</v>
      </c>
      <c r="E244" s="127" t="s">
        <v>367</v>
      </c>
      <c r="F244" s="128" t="s">
        <v>368</v>
      </c>
      <c r="G244" s="129" t="s">
        <v>162</v>
      </c>
      <c r="H244" s="130">
        <v>11.15</v>
      </c>
      <c r="I244" s="131"/>
      <c r="J244" s="132">
        <f>ROUND(I244*H244,2)</f>
        <v>0</v>
      </c>
      <c r="K244" s="133"/>
      <c r="L244" s="30"/>
      <c r="M244" s="134" t="s">
        <v>1</v>
      </c>
      <c r="N244" s="135" t="s">
        <v>42</v>
      </c>
      <c r="P244" s="136">
        <f>O244*H244</f>
        <v>0</v>
      </c>
      <c r="Q244" s="136">
        <v>0</v>
      </c>
      <c r="R244" s="136">
        <f>Q244*H244</f>
        <v>0</v>
      </c>
      <c r="S244" s="136">
        <v>2.911E-2</v>
      </c>
      <c r="T244" s="137">
        <f>S244*H244</f>
        <v>0.32457649999999999</v>
      </c>
      <c r="AR244" s="138" t="s">
        <v>200</v>
      </c>
      <c r="AT244" s="138" t="s">
        <v>123</v>
      </c>
      <c r="AU244" s="138" t="s">
        <v>128</v>
      </c>
      <c r="AY244" s="15" t="s">
        <v>121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5" t="s">
        <v>128</v>
      </c>
      <c r="BK244" s="139">
        <f>ROUND(I244*H244,2)</f>
        <v>0</v>
      </c>
      <c r="BL244" s="15" t="s">
        <v>200</v>
      </c>
      <c r="BM244" s="138" t="s">
        <v>369</v>
      </c>
    </row>
    <row r="245" spans="2:65" s="12" customFormat="1" ht="10.199999999999999">
      <c r="B245" s="140"/>
      <c r="D245" s="141" t="s">
        <v>130</v>
      </c>
      <c r="E245" s="142" t="s">
        <v>1</v>
      </c>
      <c r="F245" s="143" t="s">
        <v>370</v>
      </c>
      <c r="H245" s="144">
        <v>11.15</v>
      </c>
      <c r="I245" s="145"/>
      <c r="L245" s="140"/>
      <c r="M245" s="146"/>
      <c r="T245" s="147"/>
      <c r="AT245" s="142" t="s">
        <v>130</v>
      </c>
      <c r="AU245" s="142" t="s">
        <v>128</v>
      </c>
      <c r="AV245" s="12" t="s">
        <v>128</v>
      </c>
      <c r="AW245" s="12" t="s">
        <v>32</v>
      </c>
      <c r="AX245" s="12" t="s">
        <v>81</v>
      </c>
      <c r="AY245" s="142" t="s">
        <v>121</v>
      </c>
    </row>
    <row r="246" spans="2:65" s="1" customFormat="1" ht="24.15" customHeight="1">
      <c r="B246" s="30"/>
      <c r="C246" s="126" t="s">
        <v>371</v>
      </c>
      <c r="D246" s="126" t="s">
        <v>123</v>
      </c>
      <c r="E246" s="127" t="s">
        <v>372</v>
      </c>
      <c r="F246" s="128" t="s">
        <v>373</v>
      </c>
      <c r="G246" s="129" t="s">
        <v>162</v>
      </c>
      <c r="H246" s="130">
        <v>11.15</v>
      </c>
      <c r="I246" s="131"/>
      <c r="J246" s="132">
        <f>ROUND(I246*H246,2)</f>
        <v>0</v>
      </c>
      <c r="K246" s="133"/>
      <c r="L246" s="30"/>
      <c r="M246" s="134" t="s">
        <v>1</v>
      </c>
      <c r="N246" s="135" t="s">
        <v>42</v>
      </c>
      <c r="P246" s="136">
        <f>O246*H246</f>
        <v>0</v>
      </c>
      <c r="Q246" s="136">
        <v>0</v>
      </c>
      <c r="R246" s="136">
        <f>Q246*H246</f>
        <v>0</v>
      </c>
      <c r="S246" s="136">
        <v>2.1000000000000001E-2</v>
      </c>
      <c r="T246" s="137">
        <f>S246*H246</f>
        <v>0.23415000000000002</v>
      </c>
      <c r="AR246" s="138" t="s">
        <v>200</v>
      </c>
      <c r="AT246" s="138" t="s">
        <v>123</v>
      </c>
      <c r="AU246" s="138" t="s">
        <v>128</v>
      </c>
      <c r="AY246" s="15" t="s">
        <v>121</v>
      </c>
      <c r="BE246" s="139">
        <f>IF(N246="základní",J246,0)</f>
        <v>0</v>
      </c>
      <c r="BF246" s="139">
        <f>IF(N246="snížená",J246,0)</f>
        <v>0</v>
      </c>
      <c r="BG246" s="139">
        <f>IF(N246="zákl. přenesená",J246,0)</f>
        <v>0</v>
      </c>
      <c r="BH246" s="139">
        <f>IF(N246="sníž. přenesená",J246,0)</f>
        <v>0</v>
      </c>
      <c r="BI246" s="139">
        <f>IF(N246="nulová",J246,0)</f>
        <v>0</v>
      </c>
      <c r="BJ246" s="15" t="s">
        <v>128</v>
      </c>
      <c r="BK246" s="139">
        <f>ROUND(I246*H246,2)</f>
        <v>0</v>
      </c>
      <c r="BL246" s="15" t="s">
        <v>200</v>
      </c>
      <c r="BM246" s="138" t="s">
        <v>374</v>
      </c>
    </row>
    <row r="247" spans="2:65" s="12" customFormat="1" ht="10.199999999999999">
      <c r="B247" s="140"/>
      <c r="D247" s="141" t="s">
        <v>130</v>
      </c>
      <c r="E247" s="142" t="s">
        <v>1</v>
      </c>
      <c r="F247" s="143" t="s">
        <v>370</v>
      </c>
      <c r="H247" s="144">
        <v>11.15</v>
      </c>
      <c r="I247" s="145"/>
      <c r="L247" s="140"/>
      <c r="M247" s="146"/>
      <c r="T247" s="147"/>
      <c r="AT247" s="142" t="s">
        <v>130</v>
      </c>
      <c r="AU247" s="142" t="s">
        <v>128</v>
      </c>
      <c r="AV247" s="12" t="s">
        <v>128</v>
      </c>
      <c r="AW247" s="12" t="s">
        <v>32</v>
      </c>
      <c r="AX247" s="12" t="s">
        <v>81</v>
      </c>
      <c r="AY247" s="142" t="s">
        <v>121</v>
      </c>
    </row>
    <row r="248" spans="2:65" s="1" customFormat="1" ht="49.05" customHeight="1">
      <c r="B248" s="30"/>
      <c r="C248" s="126" t="s">
        <v>375</v>
      </c>
      <c r="D248" s="126" t="s">
        <v>123</v>
      </c>
      <c r="E248" s="127" t="s">
        <v>376</v>
      </c>
      <c r="F248" s="128" t="s">
        <v>377</v>
      </c>
      <c r="G248" s="129" t="s">
        <v>162</v>
      </c>
      <c r="H248" s="130">
        <v>11.15</v>
      </c>
      <c r="I248" s="131"/>
      <c r="J248" s="132">
        <f>ROUND(I248*H248,2)</f>
        <v>0</v>
      </c>
      <c r="K248" s="133"/>
      <c r="L248" s="30"/>
      <c r="M248" s="134" t="s">
        <v>1</v>
      </c>
      <c r="N248" s="135" t="s">
        <v>42</v>
      </c>
      <c r="P248" s="136">
        <f>O248*H248</f>
        <v>0</v>
      </c>
      <c r="Q248" s="136">
        <v>1.5299999999999999E-3</v>
      </c>
      <c r="R248" s="136">
        <f>Q248*H248</f>
        <v>1.7059499999999998E-2</v>
      </c>
      <c r="S248" s="136">
        <v>0</v>
      </c>
      <c r="T248" s="137">
        <f>S248*H248</f>
        <v>0</v>
      </c>
      <c r="AR248" s="138" t="s">
        <v>200</v>
      </c>
      <c r="AT248" s="138" t="s">
        <v>123</v>
      </c>
      <c r="AU248" s="138" t="s">
        <v>128</v>
      </c>
      <c r="AY248" s="15" t="s">
        <v>121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5" t="s">
        <v>128</v>
      </c>
      <c r="BK248" s="139">
        <f>ROUND(I248*H248,2)</f>
        <v>0</v>
      </c>
      <c r="BL248" s="15" t="s">
        <v>200</v>
      </c>
      <c r="BM248" s="138" t="s">
        <v>378</v>
      </c>
    </row>
    <row r="249" spans="2:65" s="12" customFormat="1" ht="10.199999999999999">
      <c r="B249" s="140"/>
      <c r="D249" s="141" t="s">
        <v>130</v>
      </c>
      <c r="E249" s="142" t="s">
        <v>1</v>
      </c>
      <c r="F249" s="143" t="s">
        <v>370</v>
      </c>
      <c r="H249" s="144">
        <v>11.15</v>
      </c>
      <c r="I249" s="145"/>
      <c r="L249" s="140"/>
      <c r="M249" s="146"/>
      <c r="T249" s="147"/>
      <c r="AT249" s="142" t="s">
        <v>130</v>
      </c>
      <c r="AU249" s="142" t="s">
        <v>128</v>
      </c>
      <c r="AV249" s="12" t="s">
        <v>128</v>
      </c>
      <c r="AW249" s="12" t="s">
        <v>32</v>
      </c>
      <c r="AX249" s="12" t="s">
        <v>81</v>
      </c>
      <c r="AY249" s="142" t="s">
        <v>121</v>
      </c>
    </row>
    <row r="250" spans="2:65" s="1" customFormat="1" ht="62.7" customHeight="1">
      <c r="B250" s="30"/>
      <c r="C250" s="155" t="s">
        <v>379</v>
      </c>
      <c r="D250" s="155" t="s">
        <v>168</v>
      </c>
      <c r="E250" s="156" t="s">
        <v>380</v>
      </c>
      <c r="F250" s="157" t="s">
        <v>381</v>
      </c>
      <c r="G250" s="158" t="s">
        <v>162</v>
      </c>
      <c r="H250" s="159">
        <v>12.265000000000001</v>
      </c>
      <c r="I250" s="160"/>
      <c r="J250" s="161">
        <f>ROUND(I250*H250,2)</f>
        <v>0</v>
      </c>
      <c r="K250" s="162"/>
      <c r="L250" s="163"/>
      <c r="M250" s="164" t="s">
        <v>1</v>
      </c>
      <c r="N250" s="165" t="s">
        <v>42</v>
      </c>
      <c r="P250" s="136">
        <f>O250*H250</f>
        <v>0</v>
      </c>
      <c r="Q250" s="136">
        <v>6.6E-3</v>
      </c>
      <c r="R250" s="136">
        <f>Q250*H250</f>
        <v>8.0949000000000007E-2</v>
      </c>
      <c r="S250" s="136">
        <v>0</v>
      </c>
      <c r="T250" s="137">
        <f>S250*H250</f>
        <v>0</v>
      </c>
      <c r="AR250" s="138" t="s">
        <v>285</v>
      </c>
      <c r="AT250" s="138" t="s">
        <v>168</v>
      </c>
      <c r="AU250" s="138" t="s">
        <v>128</v>
      </c>
      <c r="AY250" s="15" t="s">
        <v>121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5" t="s">
        <v>128</v>
      </c>
      <c r="BK250" s="139">
        <f>ROUND(I250*H250,2)</f>
        <v>0</v>
      </c>
      <c r="BL250" s="15" t="s">
        <v>200</v>
      </c>
      <c r="BM250" s="138" t="s">
        <v>382</v>
      </c>
    </row>
    <row r="251" spans="2:65" s="12" customFormat="1" ht="10.199999999999999">
      <c r="B251" s="140"/>
      <c r="D251" s="141" t="s">
        <v>130</v>
      </c>
      <c r="F251" s="143" t="s">
        <v>383</v>
      </c>
      <c r="H251" s="144">
        <v>12.265000000000001</v>
      </c>
      <c r="I251" s="145"/>
      <c r="L251" s="140"/>
      <c r="M251" s="146"/>
      <c r="T251" s="147"/>
      <c r="AT251" s="142" t="s">
        <v>130</v>
      </c>
      <c r="AU251" s="142" t="s">
        <v>128</v>
      </c>
      <c r="AV251" s="12" t="s">
        <v>128</v>
      </c>
      <c r="AW251" s="12" t="s">
        <v>4</v>
      </c>
      <c r="AX251" s="12" t="s">
        <v>81</v>
      </c>
      <c r="AY251" s="142" t="s">
        <v>121</v>
      </c>
    </row>
    <row r="252" spans="2:65" s="1" customFormat="1" ht="49.05" customHeight="1">
      <c r="B252" s="30"/>
      <c r="C252" s="126" t="s">
        <v>384</v>
      </c>
      <c r="D252" s="126" t="s">
        <v>123</v>
      </c>
      <c r="E252" s="127" t="s">
        <v>385</v>
      </c>
      <c r="F252" s="128" t="s">
        <v>386</v>
      </c>
      <c r="G252" s="129" t="s">
        <v>162</v>
      </c>
      <c r="H252" s="130">
        <v>11.15</v>
      </c>
      <c r="I252" s="131"/>
      <c r="J252" s="132">
        <f>ROUND(I252*H252,2)</f>
        <v>0</v>
      </c>
      <c r="K252" s="133"/>
      <c r="L252" s="30"/>
      <c r="M252" s="134" t="s">
        <v>1</v>
      </c>
      <c r="N252" s="135" t="s">
        <v>42</v>
      </c>
      <c r="P252" s="136">
        <f>O252*H252</f>
        <v>0</v>
      </c>
      <c r="Q252" s="136">
        <v>1.0200000000000001E-3</v>
      </c>
      <c r="R252" s="136">
        <f>Q252*H252</f>
        <v>1.1373000000000001E-2</v>
      </c>
      <c r="S252" s="136">
        <v>0</v>
      </c>
      <c r="T252" s="137">
        <f>S252*H252</f>
        <v>0</v>
      </c>
      <c r="AR252" s="138" t="s">
        <v>200</v>
      </c>
      <c r="AT252" s="138" t="s">
        <v>123</v>
      </c>
      <c r="AU252" s="138" t="s">
        <v>128</v>
      </c>
      <c r="AY252" s="15" t="s">
        <v>121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5" t="s">
        <v>128</v>
      </c>
      <c r="BK252" s="139">
        <f>ROUND(I252*H252,2)</f>
        <v>0</v>
      </c>
      <c r="BL252" s="15" t="s">
        <v>200</v>
      </c>
      <c r="BM252" s="138" t="s">
        <v>387</v>
      </c>
    </row>
    <row r="253" spans="2:65" s="12" customFormat="1" ht="10.199999999999999">
      <c r="B253" s="140"/>
      <c r="D253" s="141" t="s">
        <v>130</v>
      </c>
      <c r="E253" s="142" t="s">
        <v>1</v>
      </c>
      <c r="F253" s="143" t="s">
        <v>370</v>
      </c>
      <c r="H253" s="144">
        <v>11.15</v>
      </c>
      <c r="I253" s="145"/>
      <c r="L253" s="140"/>
      <c r="M253" s="146"/>
      <c r="T253" s="147"/>
      <c r="AT253" s="142" t="s">
        <v>130</v>
      </c>
      <c r="AU253" s="142" t="s">
        <v>128</v>
      </c>
      <c r="AV253" s="12" t="s">
        <v>128</v>
      </c>
      <c r="AW253" s="12" t="s">
        <v>32</v>
      </c>
      <c r="AX253" s="12" t="s">
        <v>81</v>
      </c>
      <c r="AY253" s="142" t="s">
        <v>121</v>
      </c>
    </row>
    <row r="254" spans="2:65" s="1" customFormat="1" ht="37.799999999999997" customHeight="1">
      <c r="B254" s="30"/>
      <c r="C254" s="126" t="s">
        <v>388</v>
      </c>
      <c r="D254" s="126" t="s">
        <v>123</v>
      </c>
      <c r="E254" s="127" t="s">
        <v>389</v>
      </c>
      <c r="F254" s="128" t="s">
        <v>390</v>
      </c>
      <c r="G254" s="129" t="s">
        <v>126</v>
      </c>
      <c r="H254" s="130">
        <v>3.9</v>
      </c>
      <c r="I254" s="131"/>
      <c r="J254" s="132">
        <f>ROUND(I254*H254,2)</f>
        <v>0</v>
      </c>
      <c r="K254" s="133"/>
      <c r="L254" s="30"/>
      <c r="M254" s="134" t="s">
        <v>1</v>
      </c>
      <c r="N254" s="135" t="s">
        <v>42</v>
      </c>
      <c r="P254" s="136">
        <f>O254*H254</f>
        <v>0</v>
      </c>
      <c r="Q254" s="136">
        <v>5.8900000000000003E-3</v>
      </c>
      <c r="R254" s="136">
        <f>Q254*H254</f>
        <v>2.2971000000000002E-2</v>
      </c>
      <c r="S254" s="136">
        <v>0</v>
      </c>
      <c r="T254" s="137">
        <f>S254*H254</f>
        <v>0</v>
      </c>
      <c r="AR254" s="138" t="s">
        <v>200</v>
      </c>
      <c r="AT254" s="138" t="s">
        <v>123</v>
      </c>
      <c r="AU254" s="138" t="s">
        <v>128</v>
      </c>
      <c r="AY254" s="15" t="s">
        <v>121</v>
      </c>
      <c r="BE254" s="139">
        <f>IF(N254="základní",J254,0)</f>
        <v>0</v>
      </c>
      <c r="BF254" s="139">
        <f>IF(N254="snížená",J254,0)</f>
        <v>0</v>
      </c>
      <c r="BG254" s="139">
        <f>IF(N254="zákl. přenesená",J254,0)</f>
        <v>0</v>
      </c>
      <c r="BH254" s="139">
        <f>IF(N254="sníž. přenesená",J254,0)</f>
        <v>0</v>
      </c>
      <c r="BI254" s="139">
        <f>IF(N254="nulová",J254,0)</f>
        <v>0</v>
      </c>
      <c r="BJ254" s="15" t="s">
        <v>128</v>
      </c>
      <c r="BK254" s="139">
        <f>ROUND(I254*H254,2)</f>
        <v>0</v>
      </c>
      <c r="BL254" s="15" t="s">
        <v>200</v>
      </c>
      <c r="BM254" s="138" t="s">
        <v>391</v>
      </c>
    </row>
    <row r="255" spans="2:65" s="12" customFormat="1" ht="10.199999999999999">
      <c r="B255" s="140"/>
      <c r="D255" s="141" t="s">
        <v>130</v>
      </c>
      <c r="E255" s="142" t="s">
        <v>1</v>
      </c>
      <c r="F255" s="143" t="s">
        <v>392</v>
      </c>
      <c r="H255" s="144">
        <v>3.9</v>
      </c>
      <c r="I255" s="145"/>
      <c r="L255" s="140"/>
      <c r="M255" s="146"/>
      <c r="T255" s="147"/>
      <c r="AT255" s="142" t="s">
        <v>130</v>
      </c>
      <c r="AU255" s="142" t="s">
        <v>128</v>
      </c>
      <c r="AV255" s="12" t="s">
        <v>128</v>
      </c>
      <c r="AW255" s="12" t="s">
        <v>32</v>
      </c>
      <c r="AX255" s="12" t="s">
        <v>81</v>
      </c>
      <c r="AY255" s="142" t="s">
        <v>121</v>
      </c>
    </row>
    <row r="256" spans="2:65" s="1" customFormat="1" ht="33" customHeight="1">
      <c r="B256" s="30"/>
      <c r="C256" s="155" t="s">
        <v>393</v>
      </c>
      <c r="D256" s="155" t="s">
        <v>168</v>
      </c>
      <c r="E256" s="156" t="s">
        <v>394</v>
      </c>
      <c r="F256" s="157" t="s">
        <v>395</v>
      </c>
      <c r="G256" s="158" t="s">
        <v>126</v>
      </c>
      <c r="H256" s="159">
        <v>6.2519999999999998</v>
      </c>
      <c r="I256" s="160"/>
      <c r="J256" s="161">
        <f>ROUND(I256*H256,2)</f>
        <v>0</v>
      </c>
      <c r="K256" s="162"/>
      <c r="L256" s="163"/>
      <c r="M256" s="164" t="s">
        <v>1</v>
      </c>
      <c r="N256" s="165" t="s">
        <v>42</v>
      </c>
      <c r="P256" s="136">
        <f>O256*H256</f>
        <v>0</v>
      </c>
      <c r="Q256" s="136">
        <v>2.1999999999999999E-2</v>
      </c>
      <c r="R256" s="136">
        <f>Q256*H256</f>
        <v>0.137544</v>
      </c>
      <c r="S256" s="136">
        <v>0</v>
      </c>
      <c r="T256" s="137">
        <f>S256*H256</f>
        <v>0</v>
      </c>
      <c r="AR256" s="138" t="s">
        <v>285</v>
      </c>
      <c r="AT256" s="138" t="s">
        <v>168</v>
      </c>
      <c r="AU256" s="138" t="s">
        <v>128</v>
      </c>
      <c r="AY256" s="15" t="s">
        <v>121</v>
      </c>
      <c r="BE256" s="139">
        <f>IF(N256="základní",J256,0)</f>
        <v>0</v>
      </c>
      <c r="BF256" s="139">
        <f>IF(N256="snížená",J256,0)</f>
        <v>0</v>
      </c>
      <c r="BG256" s="139">
        <f>IF(N256="zákl. přenesená",J256,0)</f>
        <v>0</v>
      </c>
      <c r="BH256" s="139">
        <f>IF(N256="sníž. přenesená",J256,0)</f>
        <v>0</v>
      </c>
      <c r="BI256" s="139">
        <f>IF(N256="nulová",J256,0)</f>
        <v>0</v>
      </c>
      <c r="BJ256" s="15" t="s">
        <v>128</v>
      </c>
      <c r="BK256" s="139">
        <f>ROUND(I256*H256,2)</f>
        <v>0</v>
      </c>
      <c r="BL256" s="15" t="s">
        <v>200</v>
      </c>
      <c r="BM256" s="138" t="s">
        <v>396</v>
      </c>
    </row>
    <row r="257" spans="2:65" s="12" customFormat="1" ht="10.199999999999999">
      <c r="B257" s="140"/>
      <c r="D257" s="141" t="s">
        <v>130</v>
      </c>
      <c r="E257" s="142" t="s">
        <v>1</v>
      </c>
      <c r="F257" s="143" t="s">
        <v>392</v>
      </c>
      <c r="H257" s="144">
        <v>3.9</v>
      </c>
      <c r="I257" s="145"/>
      <c r="L257" s="140"/>
      <c r="M257" s="146"/>
      <c r="T257" s="147"/>
      <c r="AT257" s="142" t="s">
        <v>130</v>
      </c>
      <c r="AU257" s="142" t="s">
        <v>128</v>
      </c>
      <c r="AV257" s="12" t="s">
        <v>128</v>
      </c>
      <c r="AW257" s="12" t="s">
        <v>32</v>
      </c>
      <c r="AX257" s="12" t="s">
        <v>76</v>
      </c>
      <c r="AY257" s="142" t="s">
        <v>121</v>
      </c>
    </row>
    <row r="258" spans="2:65" s="12" customFormat="1" ht="10.199999999999999">
      <c r="B258" s="140"/>
      <c r="D258" s="141" t="s">
        <v>130</v>
      </c>
      <c r="E258" s="142" t="s">
        <v>1</v>
      </c>
      <c r="F258" s="143" t="s">
        <v>397</v>
      </c>
      <c r="H258" s="144">
        <v>1.784</v>
      </c>
      <c r="I258" s="145"/>
      <c r="L258" s="140"/>
      <c r="M258" s="146"/>
      <c r="T258" s="147"/>
      <c r="AT258" s="142" t="s">
        <v>130</v>
      </c>
      <c r="AU258" s="142" t="s">
        <v>128</v>
      </c>
      <c r="AV258" s="12" t="s">
        <v>128</v>
      </c>
      <c r="AW258" s="12" t="s">
        <v>32</v>
      </c>
      <c r="AX258" s="12" t="s">
        <v>76</v>
      </c>
      <c r="AY258" s="142" t="s">
        <v>121</v>
      </c>
    </row>
    <row r="259" spans="2:65" s="13" customFormat="1" ht="10.199999999999999">
      <c r="B259" s="148"/>
      <c r="D259" s="141" t="s">
        <v>130</v>
      </c>
      <c r="E259" s="149" t="s">
        <v>1</v>
      </c>
      <c r="F259" s="150" t="s">
        <v>166</v>
      </c>
      <c r="H259" s="151">
        <v>5.6840000000000002</v>
      </c>
      <c r="I259" s="152"/>
      <c r="L259" s="148"/>
      <c r="M259" s="153"/>
      <c r="T259" s="154"/>
      <c r="AT259" s="149" t="s">
        <v>130</v>
      </c>
      <c r="AU259" s="149" t="s">
        <v>128</v>
      </c>
      <c r="AV259" s="13" t="s">
        <v>127</v>
      </c>
      <c r="AW259" s="13" t="s">
        <v>32</v>
      </c>
      <c r="AX259" s="13" t="s">
        <v>81</v>
      </c>
      <c r="AY259" s="149" t="s">
        <v>121</v>
      </c>
    </row>
    <row r="260" spans="2:65" s="12" customFormat="1" ht="10.199999999999999">
      <c r="B260" s="140"/>
      <c r="D260" s="141" t="s">
        <v>130</v>
      </c>
      <c r="F260" s="143" t="s">
        <v>398</v>
      </c>
      <c r="H260" s="144">
        <v>6.2519999999999998</v>
      </c>
      <c r="I260" s="145"/>
      <c r="L260" s="140"/>
      <c r="M260" s="146"/>
      <c r="T260" s="147"/>
      <c r="AT260" s="142" t="s">
        <v>130</v>
      </c>
      <c r="AU260" s="142" t="s">
        <v>128</v>
      </c>
      <c r="AV260" s="12" t="s">
        <v>128</v>
      </c>
      <c r="AW260" s="12" t="s">
        <v>4</v>
      </c>
      <c r="AX260" s="12" t="s">
        <v>81</v>
      </c>
      <c r="AY260" s="142" t="s">
        <v>121</v>
      </c>
    </row>
    <row r="261" spans="2:65" s="1" customFormat="1" ht="37.799999999999997" customHeight="1">
      <c r="B261" s="30"/>
      <c r="C261" s="126" t="s">
        <v>399</v>
      </c>
      <c r="D261" s="126" t="s">
        <v>123</v>
      </c>
      <c r="E261" s="127" t="s">
        <v>400</v>
      </c>
      <c r="F261" s="128" t="s">
        <v>401</v>
      </c>
      <c r="G261" s="129" t="s">
        <v>162</v>
      </c>
      <c r="H261" s="130">
        <v>1.4</v>
      </c>
      <c r="I261" s="131"/>
      <c r="J261" s="132">
        <f>ROUND(I261*H261,2)</f>
        <v>0</v>
      </c>
      <c r="K261" s="133"/>
      <c r="L261" s="30"/>
      <c r="M261" s="134" t="s">
        <v>1</v>
      </c>
      <c r="N261" s="135" t="s">
        <v>42</v>
      </c>
      <c r="P261" s="136">
        <f>O261*H261</f>
        <v>0</v>
      </c>
      <c r="Q261" s="136">
        <v>4.2999999999999999E-4</v>
      </c>
      <c r="R261" s="136">
        <f>Q261*H261</f>
        <v>6.02E-4</v>
      </c>
      <c r="S261" s="136">
        <v>0</v>
      </c>
      <c r="T261" s="137">
        <f>S261*H261</f>
        <v>0</v>
      </c>
      <c r="AR261" s="138" t="s">
        <v>200</v>
      </c>
      <c r="AT261" s="138" t="s">
        <v>123</v>
      </c>
      <c r="AU261" s="138" t="s">
        <v>128</v>
      </c>
      <c r="AY261" s="15" t="s">
        <v>121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5" t="s">
        <v>128</v>
      </c>
      <c r="BK261" s="139">
        <f>ROUND(I261*H261,2)</f>
        <v>0</v>
      </c>
      <c r="BL261" s="15" t="s">
        <v>200</v>
      </c>
      <c r="BM261" s="138" t="s">
        <v>402</v>
      </c>
    </row>
    <row r="262" spans="2:65" s="12" customFormat="1" ht="10.199999999999999">
      <c r="B262" s="140"/>
      <c r="D262" s="141" t="s">
        <v>130</v>
      </c>
      <c r="E262" s="142" t="s">
        <v>1</v>
      </c>
      <c r="F262" s="143" t="s">
        <v>403</v>
      </c>
      <c r="H262" s="144">
        <v>1.4</v>
      </c>
      <c r="I262" s="145"/>
      <c r="L262" s="140"/>
      <c r="M262" s="146"/>
      <c r="T262" s="147"/>
      <c r="AT262" s="142" t="s">
        <v>130</v>
      </c>
      <c r="AU262" s="142" t="s">
        <v>128</v>
      </c>
      <c r="AV262" s="12" t="s">
        <v>128</v>
      </c>
      <c r="AW262" s="12" t="s">
        <v>32</v>
      </c>
      <c r="AX262" s="12" t="s">
        <v>81</v>
      </c>
      <c r="AY262" s="142" t="s">
        <v>121</v>
      </c>
    </row>
    <row r="263" spans="2:65" s="1" customFormat="1" ht="24.15" customHeight="1">
      <c r="B263" s="30"/>
      <c r="C263" s="155" t="s">
        <v>404</v>
      </c>
      <c r="D263" s="155" t="s">
        <v>168</v>
      </c>
      <c r="E263" s="156" t="s">
        <v>405</v>
      </c>
      <c r="F263" s="157" t="s">
        <v>406</v>
      </c>
      <c r="G263" s="158" t="s">
        <v>162</v>
      </c>
      <c r="H263" s="159">
        <v>1.54</v>
      </c>
      <c r="I263" s="160"/>
      <c r="J263" s="161">
        <f>ROUND(I263*H263,2)</f>
        <v>0</v>
      </c>
      <c r="K263" s="162"/>
      <c r="L263" s="163"/>
      <c r="M263" s="164" t="s">
        <v>1</v>
      </c>
      <c r="N263" s="165" t="s">
        <v>42</v>
      </c>
      <c r="P263" s="136">
        <f>O263*H263</f>
        <v>0</v>
      </c>
      <c r="Q263" s="136">
        <v>1.98E-3</v>
      </c>
      <c r="R263" s="136">
        <f>Q263*H263</f>
        <v>3.0492000000000002E-3</v>
      </c>
      <c r="S263" s="136">
        <v>0</v>
      </c>
      <c r="T263" s="137">
        <f>S263*H263</f>
        <v>0</v>
      </c>
      <c r="AR263" s="138" t="s">
        <v>285</v>
      </c>
      <c r="AT263" s="138" t="s">
        <v>168</v>
      </c>
      <c r="AU263" s="138" t="s">
        <v>128</v>
      </c>
      <c r="AY263" s="15" t="s">
        <v>121</v>
      </c>
      <c r="BE263" s="139">
        <f>IF(N263="základní",J263,0)</f>
        <v>0</v>
      </c>
      <c r="BF263" s="139">
        <f>IF(N263="snížená",J263,0)</f>
        <v>0</v>
      </c>
      <c r="BG263" s="139">
        <f>IF(N263="zákl. přenesená",J263,0)</f>
        <v>0</v>
      </c>
      <c r="BH263" s="139">
        <f>IF(N263="sníž. přenesená",J263,0)</f>
        <v>0</v>
      </c>
      <c r="BI263" s="139">
        <f>IF(N263="nulová",J263,0)</f>
        <v>0</v>
      </c>
      <c r="BJ263" s="15" t="s">
        <v>128</v>
      </c>
      <c r="BK263" s="139">
        <f>ROUND(I263*H263,2)</f>
        <v>0</v>
      </c>
      <c r="BL263" s="15" t="s">
        <v>200</v>
      </c>
      <c r="BM263" s="138" t="s">
        <v>407</v>
      </c>
    </row>
    <row r="264" spans="2:65" s="12" customFormat="1" ht="10.199999999999999">
      <c r="B264" s="140"/>
      <c r="D264" s="141" t="s">
        <v>130</v>
      </c>
      <c r="F264" s="143" t="s">
        <v>408</v>
      </c>
      <c r="H264" s="144">
        <v>1.54</v>
      </c>
      <c r="I264" s="145"/>
      <c r="L264" s="140"/>
      <c r="M264" s="146"/>
      <c r="T264" s="147"/>
      <c r="AT264" s="142" t="s">
        <v>130</v>
      </c>
      <c r="AU264" s="142" t="s">
        <v>128</v>
      </c>
      <c r="AV264" s="12" t="s">
        <v>128</v>
      </c>
      <c r="AW264" s="12" t="s">
        <v>4</v>
      </c>
      <c r="AX264" s="12" t="s">
        <v>81</v>
      </c>
      <c r="AY264" s="142" t="s">
        <v>121</v>
      </c>
    </row>
    <row r="265" spans="2:65" s="1" customFormat="1" ht="24.15" customHeight="1">
      <c r="B265" s="30"/>
      <c r="C265" s="126" t="s">
        <v>409</v>
      </c>
      <c r="D265" s="126" t="s">
        <v>123</v>
      </c>
      <c r="E265" s="127" t="s">
        <v>410</v>
      </c>
      <c r="F265" s="128" t="s">
        <v>411</v>
      </c>
      <c r="G265" s="129" t="s">
        <v>126</v>
      </c>
      <c r="H265" s="130">
        <v>3.45</v>
      </c>
      <c r="I265" s="131"/>
      <c r="J265" s="132">
        <f>ROUND(I265*H265,2)</f>
        <v>0</v>
      </c>
      <c r="K265" s="133"/>
      <c r="L265" s="30"/>
      <c r="M265" s="134" t="s">
        <v>1</v>
      </c>
      <c r="N265" s="135" t="s">
        <v>42</v>
      </c>
      <c r="P265" s="136">
        <f>O265*H265</f>
        <v>0</v>
      </c>
      <c r="Q265" s="136">
        <v>0</v>
      </c>
      <c r="R265" s="136">
        <f>Q265*H265</f>
        <v>0</v>
      </c>
      <c r="S265" s="136">
        <v>8.3169999999999994E-2</v>
      </c>
      <c r="T265" s="137">
        <f>S265*H265</f>
        <v>0.28693649999999998</v>
      </c>
      <c r="AR265" s="138" t="s">
        <v>200</v>
      </c>
      <c r="AT265" s="138" t="s">
        <v>123</v>
      </c>
      <c r="AU265" s="138" t="s">
        <v>128</v>
      </c>
      <c r="AY265" s="15" t="s">
        <v>121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5" t="s">
        <v>128</v>
      </c>
      <c r="BK265" s="139">
        <f>ROUND(I265*H265,2)</f>
        <v>0</v>
      </c>
      <c r="BL265" s="15" t="s">
        <v>200</v>
      </c>
      <c r="BM265" s="138" t="s">
        <v>412</v>
      </c>
    </row>
    <row r="266" spans="2:65" s="12" customFormat="1" ht="10.199999999999999">
      <c r="B266" s="140"/>
      <c r="D266" s="141" t="s">
        <v>130</v>
      </c>
      <c r="E266" s="142" t="s">
        <v>1</v>
      </c>
      <c r="F266" s="143" t="s">
        <v>235</v>
      </c>
      <c r="H266" s="144">
        <v>3.45</v>
      </c>
      <c r="I266" s="145"/>
      <c r="L266" s="140"/>
      <c r="M266" s="146"/>
      <c r="T266" s="147"/>
      <c r="AT266" s="142" t="s">
        <v>130</v>
      </c>
      <c r="AU266" s="142" t="s">
        <v>128</v>
      </c>
      <c r="AV266" s="12" t="s">
        <v>128</v>
      </c>
      <c r="AW266" s="12" t="s">
        <v>32</v>
      </c>
      <c r="AX266" s="12" t="s">
        <v>81</v>
      </c>
      <c r="AY266" s="142" t="s">
        <v>121</v>
      </c>
    </row>
    <row r="267" spans="2:65" s="1" customFormat="1" ht="21.75" customHeight="1">
      <c r="B267" s="30"/>
      <c r="C267" s="126" t="s">
        <v>413</v>
      </c>
      <c r="D267" s="126" t="s">
        <v>123</v>
      </c>
      <c r="E267" s="127" t="s">
        <v>414</v>
      </c>
      <c r="F267" s="128" t="s">
        <v>415</v>
      </c>
      <c r="G267" s="129" t="s">
        <v>162</v>
      </c>
      <c r="H267" s="130">
        <v>2.2999999999999998</v>
      </c>
      <c r="I267" s="131"/>
      <c r="J267" s="132">
        <f>ROUND(I267*H267,2)</f>
        <v>0</v>
      </c>
      <c r="K267" s="133"/>
      <c r="L267" s="30"/>
      <c r="M267" s="134" t="s">
        <v>1</v>
      </c>
      <c r="N267" s="135" t="s">
        <v>42</v>
      </c>
      <c r="P267" s="136">
        <f>O267*H267</f>
        <v>0</v>
      </c>
      <c r="Q267" s="136">
        <v>1.39E-3</v>
      </c>
      <c r="R267" s="136">
        <f>Q267*H267</f>
        <v>3.1969999999999998E-3</v>
      </c>
      <c r="S267" s="136">
        <v>0</v>
      </c>
      <c r="T267" s="137">
        <f>S267*H267</f>
        <v>0</v>
      </c>
      <c r="AR267" s="138" t="s">
        <v>200</v>
      </c>
      <c r="AT267" s="138" t="s">
        <v>123</v>
      </c>
      <c r="AU267" s="138" t="s">
        <v>128</v>
      </c>
      <c r="AY267" s="15" t="s">
        <v>121</v>
      </c>
      <c r="BE267" s="139">
        <f>IF(N267="základní",J267,0)</f>
        <v>0</v>
      </c>
      <c r="BF267" s="139">
        <f>IF(N267="snížená",J267,0)</f>
        <v>0</v>
      </c>
      <c r="BG267" s="139">
        <f>IF(N267="zákl. přenesená",J267,0)</f>
        <v>0</v>
      </c>
      <c r="BH267" s="139">
        <f>IF(N267="sníž. přenesená",J267,0)</f>
        <v>0</v>
      </c>
      <c r="BI267" s="139">
        <f>IF(N267="nulová",J267,0)</f>
        <v>0</v>
      </c>
      <c r="BJ267" s="15" t="s">
        <v>128</v>
      </c>
      <c r="BK267" s="139">
        <f>ROUND(I267*H267,2)</f>
        <v>0</v>
      </c>
      <c r="BL267" s="15" t="s">
        <v>200</v>
      </c>
      <c r="BM267" s="138" t="s">
        <v>416</v>
      </c>
    </row>
    <row r="268" spans="2:65" s="1" customFormat="1" ht="33" customHeight="1">
      <c r="B268" s="30"/>
      <c r="C268" s="126" t="s">
        <v>417</v>
      </c>
      <c r="D268" s="126" t="s">
        <v>123</v>
      </c>
      <c r="E268" s="127" t="s">
        <v>418</v>
      </c>
      <c r="F268" s="128" t="s">
        <v>419</v>
      </c>
      <c r="G268" s="129" t="s">
        <v>255</v>
      </c>
      <c r="H268" s="130">
        <v>0.27700000000000002</v>
      </c>
      <c r="I268" s="131"/>
      <c r="J268" s="132">
        <f>ROUND(I268*H268,2)</f>
        <v>0</v>
      </c>
      <c r="K268" s="133"/>
      <c r="L268" s="30"/>
      <c r="M268" s="134" t="s">
        <v>1</v>
      </c>
      <c r="N268" s="135" t="s">
        <v>42</v>
      </c>
      <c r="P268" s="136">
        <f>O268*H268</f>
        <v>0</v>
      </c>
      <c r="Q268" s="136">
        <v>0</v>
      </c>
      <c r="R268" s="136">
        <f>Q268*H268</f>
        <v>0</v>
      </c>
      <c r="S268" s="136">
        <v>0</v>
      </c>
      <c r="T268" s="137">
        <f>S268*H268</f>
        <v>0</v>
      </c>
      <c r="AR268" s="138" t="s">
        <v>200</v>
      </c>
      <c r="AT268" s="138" t="s">
        <v>123</v>
      </c>
      <c r="AU268" s="138" t="s">
        <v>128</v>
      </c>
      <c r="AY268" s="15" t="s">
        <v>121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5" t="s">
        <v>128</v>
      </c>
      <c r="BK268" s="139">
        <f>ROUND(I268*H268,2)</f>
        <v>0</v>
      </c>
      <c r="BL268" s="15" t="s">
        <v>200</v>
      </c>
      <c r="BM268" s="138" t="s">
        <v>420</v>
      </c>
    </row>
    <row r="269" spans="2:65" s="11" customFormat="1" ht="22.8" customHeight="1">
      <c r="B269" s="114"/>
      <c r="D269" s="115" t="s">
        <v>75</v>
      </c>
      <c r="E269" s="124" t="s">
        <v>421</v>
      </c>
      <c r="F269" s="124" t="s">
        <v>422</v>
      </c>
      <c r="I269" s="117"/>
      <c r="J269" s="125">
        <f>BK269</f>
        <v>0</v>
      </c>
      <c r="L269" s="114"/>
      <c r="M269" s="119"/>
      <c r="P269" s="120">
        <f>SUM(P270:P273)</f>
        <v>0</v>
      </c>
      <c r="R269" s="120">
        <f>SUM(R270:R273)</f>
        <v>2.1089999999999998E-3</v>
      </c>
      <c r="T269" s="121">
        <f>SUM(T270:T273)</f>
        <v>0</v>
      </c>
      <c r="AR269" s="115" t="s">
        <v>128</v>
      </c>
      <c r="AT269" s="122" t="s">
        <v>75</v>
      </c>
      <c r="AU269" s="122" t="s">
        <v>81</v>
      </c>
      <c r="AY269" s="115" t="s">
        <v>121</v>
      </c>
      <c r="BK269" s="123">
        <f>SUM(BK270:BK273)</f>
        <v>0</v>
      </c>
    </row>
    <row r="270" spans="2:65" s="1" customFormat="1" ht="24.15" customHeight="1">
      <c r="B270" s="30"/>
      <c r="C270" s="126" t="s">
        <v>423</v>
      </c>
      <c r="D270" s="126" t="s">
        <v>123</v>
      </c>
      <c r="E270" s="127" t="s">
        <v>424</v>
      </c>
      <c r="F270" s="128" t="s">
        <v>425</v>
      </c>
      <c r="G270" s="129" t="s">
        <v>162</v>
      </c>
      <c r="H270" s="130">
        <v>3</v>
      </c>
      <c r="I270" s="131"/>
      <c r="J270" s="132">
        <f>ROUND(I270*H270,2)</f>
        <v>0</v>
      </c>
      <c r="K270" s="133"/>
      <c r="L270" s="30"/>
      <c r="M270" s="134" t="s">
        <v>1</v>
      </c>
      <c r="N270" s="135" t="s">
        <v>42</v>
      </c>
      <c r="P270" s="136">
        <f>O270*H270</f>
        <v>0</v>
      </c>
      <c r="Q270" s="136">
        <v>3.4000000000000002E-4</v>
      </c>
      <c r="R270" s="136">
        <f>Q270*H270</f>
        <v>1.0200000000000001E-3</v>
      </c>
      <c r="S270" s="136">
        <v>0</v>
      </c>
      <c r="T270" s="137">
        <f>S270*H270</f>
        <v>0</v>
      </c>
      <c r="AR270" s="138" t="s">
        <v>200</v>
      </c>
      <c r="AT270" s="138" t="s">
        <v>123</v>
      </c>
      <c r="AU270" s="138" t="s">
        <v>128</v>
      </c>
      <c r="AY270" s="15" t="s">
        <v>121</v>
      </c>
      <c r="BE270" s="139">
        <f>IF(N270="základní",J270,0)</f>
        <v>0</v>
      </c>
      <c r="BF270" s="139">
        <f>IF(N270="snížená",J270,0)</f>
        <v>0</v>
      </c>
      <c r="BG270" s="139">
        <f>IF(N270="zákl. přenesená",J270,0)</f>
        <v>0</v>
      </c>
      <c r="BH270" s="139">
        <f>IF(N270="sníž. přenesená",J270,0)</f>
        <v>0</v>
      </c>
      <c r="BI270" s="139">
        <f>IF(N270="nulová",J270,0)</f>
        <v>0</v>
      </c>
      <c r="BJ270" s="15" t="s">
        <v>128</v>
      </c>
      <c r="BK270" s="139">
        <f>ROUND(I270*H270,2)</f>
        <v>0</v>
      </c>
      <c r="BL270" s="15" t="s">
        <v>200</v>
      </c>
      <c r="BM270" s="138" t="s">
        <v>426</v>
      </c>
    </row>
    <row r="271" spans="2:65" s="12" customFormat="1" ht="10.199999999999999">
      <c r="B271" s="140"/>
      <c r="D271" s="141" t="s">
        <v>130</v>
      </c>
      <c r="E271" s="142" t="s">
        <v>1</v>
      </c>
      <c r="F271" s="143" t="s">
        <v>427</v>
      </c>
      <c r="H271" s="144">
        <v>3</v>
      </c>
      <c r="I271" s="145"/>
      <c r="L271" s="140"/>
      <c r="M271" s="146"/>
      <c r="T271" s="147"/>
      <c r="AT271" s="142" t="s">
        <v>130</v>
      </c>
      <c r="AU271" s="142" t="s">
        <v>128</v>
      </c>
      <c r="AV271" s="12" t="s">
        <v>128</v>
      </c>
      <c r="AW271" s="12" t="s">
        <v>32</v>
      </c>
      <c r="AX271" s="12" t="s">
        <v>81</v>
      </c>
      <c r="AY271" s="142" t="s">
        <v>121</v>
      </c>
    </row>
    <row r="272" spans="2:65" s="1" customFormat="1" ht="24.15" customHeight="1">
      <c r="B272" s="30"/>
      <c r="C272" s="155" t="s">
        <v>428</v>
      </c>
      <c r="D272" s="155" t="s">
        <v>168</v>
      </c>
      <c r="E272" s="156" t="s">
        <v>429</v>
      </c>
      <c r="F272" s="157" t="s">
        <v>430</v>
      </c>
      <c r="G272" s="158" t="s">
        <v>162</v>
      </c>
      <c r="H272" s="159">
        <v>3.3</v>
      </c>
      <c r="I272" s="160"/>
      <c r="J272" s="161">
        <f>ROUND(I272*H272,2)</f>
        <v>0</v>
      </c>
      <c r="K272" s="162"/>
      <c r="L272" s="163"/>
      <c r="M272" s="164" t="s">
        <v>1</v>
      </c>
      <c r="N272" s="165" t="s">
        <v>42</v>
      </c>
      <c r="P272" s="136">
        <f>O272*H272</f>
        <v>0</v>
      </c>
      <c r="Q272" s="136">
        <v>3.3E-4</v>
      </c>
      <c r="R272" s="136">
        <f>Q272*H272</f>
        <v>1.0889999999999999E-3</v>
      </c>
      <c r="S272" s="136">
        <v>0</v>
      </c>
      <c r="T272" s="137">
        <f>S272*H272</f>
        <v>0</v>
      </c>
      <c r="AR272" s="138" t="s">
        <v>285</v>
      </c>
      <c r="AT272" s="138" t="s">
        <v>168</v>
      </c>
      <c r="AU272" s="138" t="s">
        <v>128</v>
      </c>
      <c r="AY272" s="15" t="s">
        <v>121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5" t="s">
        <v>128</v>
      </c>
      <c r="BK272" s="139">
        <f>ROUND(I272*H272,2)</f>
        <v>0</v>
      </c>
      <c r="BL272" s="15" t="s">
        <v>200</v>
      </c>
      <c r="BM272" s="138" t="s">
        <v>431</v>
      </c>
    </row>
    <row r="273" spans="2:65" s="12" customFormat="1" ht="10.199999999999999">
      <c r="B273" s="140"/>
      <c r="D273" s="141" t="s">
        <v>130</v>
      </c>
      <c r="F273" s="143" t="s">
        <v>432</v>
      </c>
      <c r="H273" s="144">
        <v>3.3</v>
      </c>
      <c r="I273" s="145"/>
      <c r="L273" s="140"/>
      <c r="M273" s="146"/>
      <c r="T273" s="147"/>
      <c r="AT273" s="142" t="s">
        <v>130</v>
      </c>
      <c r="AU273" s="142" t="s">
        <v>128</v>
      </c>
      <c r="AV273" s="12" t="s">
        <v>128</v>
      </c>
      <c r="AW273" s="12" t="s">
        <v>4</v>
      </c>
      <c r="AX273" s="12" t="s">
        <v>81</v>
      </c>
      <c r="AY273" s="142" t="s">
        <v>121</v>
      </c>
    </row>
    <row r="274" spans="2:65" s="11" customFormat="1" ht="22.8" customHeight="1">
      <c r="B274" s="114"/>
      <c r="D274" s="115" t="s">
        <v>75</v>
      </c>
      <c r="E274" s="124" t="s">
        <v>433</v>
      </c>
      <c r="F274" s="124" t="s">
        <v>434</v>
      </c>
      <c r="I274" s="117"/>
      <c r="J274" s="125">
        <f>BK274</f>
        <v>0</v>
      </c>
      <c r="L274" s="114"/>
      <c r="M274" s="119"/>
      <c r="P274" s="120">
        <f>SUM(P275:P278)</f>
        <v>0</v>
      </c>
      <c r="R274" s="120">
        <f>SUM(R275:R278)</f>
        <v>1.2920000000000001E-2</v>
      </c>
      <c r="T274" s="121">
        <f>SUM(T275:T278)</f>
        <v>0</v>
      </c>
      <c r="AR274" s="115" t="s">
        <v>128</v>
      </c>
      <c r="AT274" s="122" t="s">
        <v>75</v>
      </c>
      <c r="AU274" s="122" t="s">
        <v>81</v>
      </c>
      <c r="AY274" s="115" t="s">
        <v>121</v>
      </c>
      <c r="BK274" s="123">
        <f>SUM(BK275:BK278)</f>
        <v>0</v>
      </c>
    </row>
    <row r="275" spans="2:65" s="1" customFormat="1" ht="16.5" customHeight="1">
      <c r="B275" s="30"/>
      <c r="C275" s="126" t="s">
        <v>435</v>
      </c>
      <c r="D275" s="126" t="s">
        <v>123</v>
      </c>
      <c r="E275" s="127" t="s">
        <v>436</v>
      </c>
      <c r="F275" s="128" t="s">
        <v>437</v>
      </c>
      <c r="G275" s="129" t="s">
        <v>126</v>
      </c>
      <c r="H275" s="130">
        <v>2</v>
      </c>
      <c r="I275" s="131"/>
      <c r="J275" s="132">
        <f>ROUND(I275*H275,2)</f>
        <v>0</v>
      </c>
      <c r="K275" s="133"/>
      <c r="L275" s="30"/>
      <c r="M275" s="134" t="s">
        <v>1</v>
      </c>
      <c r="N275" s="135" t="s">
        <v>42</v>
      </c>
      <c r="P275" s="136">
        <f>O275*H275</f>
        <v>0</v>
      </c>
      <c r="Q275" s="136">
        <v>1.5E-3</v>
      </c>
      <c r="R275" s="136">
        <f>Q275*H275</f>
        <v>3.0000000000000001E-3</v>
      </c>
      <c r="S275" s="136">
        <v>0</v>
      </c>
      <c r="T275" s="137">
        <f>S275*H275</f>
        <v>0</v>
      </c>
      <c r="AR275" s="138" t="s">
        <v>200</v>
      </c>
      <c r="AT275" s="138" t="s">
        <v>123</v>
      </c>
      <c r="AU275" s="138" t="s">
        <v>128</v>
      </c>
      <c r="AY275" s="15" t="s">
        <v>121</v>
      </c>
      <c r="BE275" s="139">
        <f>IF(N275="základní",J275,0)</f>
        <v>0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5" t="s">
        <v>128</v>
      </c>
      <c r="BK275" s="139">
        <f>ROUND(I275*H275,2)</f>
        <v>0</v>
      </c>
      <c r="BL275" s="15" t="s">
        <v>200</v>
      </c>
      <c r="BM275" s="138" t="s">
        <v>438</v>
      </c>
    </row>
    <row r="276" spans="2:65" s="1" customFormat="1" ht="33" customHeight="1">
      <c r="B276" s="30"/>
      <c r="C276" s="126" t="s">
        <v>439</v>
      </c>
      <c r="D276" s="126" t="s">
        <v>123</v>
      </c>
      <c r="E276" s="127" t="s">
        <v>440</v>
      </c>
      <c r="F276" s="128" t="s">
        <v>441</v>
      </c>
      <c r="G276" s="129" t="s">
        <v>203</v>
      </c>
      <c r="H276" s="130">
        <v>2</v>
      </c>
      <c r="I276" s="131"/>
      <c r="J276" s="132">
        <f>ROUND(I276*H276,2)</f>
        <v>0</v>
      </c>
      <c r="K276" s="133"/>
      <c r="L276" s="30"/>
      <c r="M276" s="134" t="s">
        <v>1</v>
      </c>
      <c r="N276" s="135" t="s">
        <v>42</v>
      </c>
      <c r="P276" s="136">
        <f>O276*H276</f>
        <v>0</v>
      </c>
      <c r="Q276" s="136">
        <v>4.4999999999999997E-3</v>
      </c>
      <c r="R276" s="136">
        <f>Q276*H276</f>
        <v>8.9999999999999993E-3</v>
      </c>
      <c r="S276" s="136">
        <v>0</v>
      </c>
      <c r="T276" s="137">
        <f>S276*H276</f>
        <v>0</v>
      </c>
      <c r="AR276" s="138" t="s">
        <v>200</v>
      </c>
      <c r="AT276" s="138" t="s">
        <v>123</v>
      </c>
      <c r="AU276" s="138" t="s">
        <v>128</v>
      </c>
      <c r="AY276" s="15" t="s">
        <v>121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5" t="s">
        <v>128</v>
      </c>
      <c r="BK276" s="139">
        <f>ROUND(I276*H276,2)</f>
        <v>0</v>
      </c>
      <c r="BL276" s="15" t="s">
        <v>200</v>
      </c>
      <c r="BM276" s="138" t="s">
        <v>442</v>
      </c>
    </row>
    <row r="277" spans="2:65" s="1" customFormat="1" ht="24.15" customHeight="1">
      <c r="B277" s="30"/>
      <c r="C277" s="126" t="s">
        <v>443</v>
      </c>
      <c r="D277" s="126" t="s">
        <v>123</v>
      </c>
      <c r="E277" s="127" t="s">
        <v>444</v>
      </c>
      <c r="F277" s="128" t="s">
        <v>445</v>
      </c>
      <c r="G277" s="129" t="s">
        <v>126</v>
      </c>
      <c r="H277" s="130">
        <v>2</v>
      </c>
      <c r="I277" s="131"/>
      <c r="J277" s="132">
        <f>ROUND(I277*H277,2)</f>
        <v>0</v>
      </c>
      <c r="K277" s="133"/>
      <c r="L277" s="30"/>
      <c r="M277" s="134" t="s">
        <v>1</v>
      </c>
      <c r="N277" s="135" t="s">
        <v>42</v>
      </c>
      <c r="P277" s="136">
        <f>O277*H277</f>
        <v>0</v>
      </c>
      <c r="Q277" s="136">
        <v>1E-4</v>
      </c>
      <c r="R277" s="136">
        <f>Q277*H277</f>
        <v>2.0000000000000001E-4</v>
      </c>
      <c r="S277" s="136">
        <v>0</v>
      </c>
      <c r="T277" s="137">
        <f>S277*H277</f>
        <v>0</v>
      </c>
      <c r="AR277" s="138" t="s">
        <v>200</v>
      </c>
      <c r="AT277" s="138" t="s">
        <v>123</v>
      </c>
      <c r="AU277" s="138" t="s">
        <v>128</v>
      </c>
      <c r="AY277" s="15" t="s">
        <v>121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5" t="s">
        <v>128</v>
      </c>
      <c r="BK277" s="139">
        <f>ROUND(I277*H277,2)</f>
        <v>0</v>
      </c>
      <c r="BL277" s="15" t="s">
        <v>200</v>
      </c>
      <c r="BM277" s="138" t="s">
        <v>446</v>
      </c>
    </row>
    <row r="278" spans="2:65" s="1" customFormat="1" ht="24.15" customHeight="1">
      <c r="B278" s="30"/>
      <c r="C278" s="126" t="s">
        <v>447</v>
      </c>
      <c r="D278" s="126" t="s">
        <v>123</v>
      </c>
      <c r="E278" s="127" t="s">
        <v>448</v>
      </c>
      <c r="F278" s="128" t="s">
        <v>449</v>
      </c>
      <c r="G278" s="129" t="s">
        <v>126</v>
      </c>
      <c r="H278" s="130">
        <v>2</v>
      </c>
      <c r="I278" s="131"/>
      <c r="J278" s="132">
        <f>ROUND(I278*H278,2)</f>
        <v>0</v>
      </c>
      <c r="K278" s="133"/>
      <c r="L278" s="30"/>
      <c r="M278" s="134" t="s">
        <v>1</v>
      </c>
      <c r="N278" s="135" t="s">
        <v>42</v>
      </c>
      <c r="P278" s="136">
        <f>O278*H278</f>
        <v>0</v>
      </c>
      <c r="Q278" s="136">
        <v>3.6000000000000002E-4</v>
      </c>
      <c r="R278" s="136">
        <f>Q278*H278</f>
        <v>7.2000000000000005E-4</v>
      </c>
      <c r="S278" s="136">
        <v>0</v>
      </c>
      <c r="T278" s="137">
        <f>S278*H278</f>
        <v>0</v>
      </c>
      <c r="AR278" s="138" t="s">
        <v>200</v>
      </c>
      <c r="AT278" s="138" t="s">
        <v>123</v>
      </c>
      <c r="AU278" s="138" t="s">
        <v>128</v>
      </c>
      <c r="AY278" s="15" t="s">
        <v>121</v>
      </c>
      <c r="BE278" s="139">
        <f>IF(N278="základní",J278,0)</f>
        <v>0</v>
      </c>
      <c r="BF278" s="139">
        <f>IF(N278="snížená",J278,0)</f>
        <v>0</v>
      </c>
      <c r="BG278" s="139">
        <f>IF(N278="zákl. přenesená",J278,0)</f>
        <v>0</v>
      </c>
      <c r="BH278" s="139">
        <f>IF(N278="sníž. přenesená",J278,0)</f>
        <v>0</v>
      </c>
      <c r="BI278" s="139">
        <f>IF(N278="nulová",J278,0)</f>
        <v>0</v>
      </c>
      <c r="BJ278" s="15" t="s">
        <v>128</v>
      </c>
      <c r="BK278" s="139">
        <f>ROUND(I278*H278,2)</f>
        <v>0</v>
      </c>
      <c r="BL278" s="15" t="s">
        <v>200</v>
      </c>
      <c r="BM278" s="138" t="s">
        <v>450</v>
      </c>
    </row>
    <row r="279" spans="2:65" s="11" customFormat="1" ht="25.95" customHeight="1">
      <c r="B279" s="114"/>
      <c r="D279" s="115" t="s">
        <v>75</v>
      </c>
      <c r="E279" s="116" t="s">
        <v>451</v>
      </c>
      <c r="F279" s="116" t="s">
        <v>452</v>
      </c>
      <c r="I279" s="117"/>
      <c r="J279" s="118">
        <f>BK279</f>
        <v>0</v>
      </c>
      <c r="L279" s="114"/>
      <c r="M279" s="119"/>
      <c r="P279" s="120">
        <f>SUM(P280:P287)</f>
        <v>0</v>
      </c>
      <c r="R279" s="120">
        <f>SUM(R280:R287)</f>
        <v>1.2679335999999999</v>
      </c>
      <c r="T279" s="121">
        <f>SUM(T280:T287)</f>
        <v>0</v>
      </c>
      <c r="AR279" s="115" t="s">
        <v>127</v>
      </c>
      <c r="AT279" s="122" t="s">
        <v>75</v>
      </c>
      <c r="AU279" s="122" t="s">
        <v>76</v>
      </c>
      <c r="AY279" s="115" t="s">
        <v>121</v>
      </c>
      <c r="BK279" s="123">
        <f>SUM(BK280:BK287)</f>
        <v>0</v>
      </c>
    </row>
    <row r="280" spans="2:65" s="1" customFormat="1" ht="37.799999999999997" customHeight="1">
      <c r="B280" s="30"/>
      <c r="C280" s="126" t="s">
        <v>453</v>
      </c>
      <c r="D280" s="126" t="s">
        <v>123</v>
      </c>
      <c r="E280" s="127" t="s">
        <v>454</v>
      </c>
      <c r="F280" s="128" t="s">
        <v>455</v>
      </c>
      <c r="G280" s="129" t="s">
        <v>456</v>
      </c>
      <c r="H280" s="130">
        <v>24</v>
      </c>
      <c r="I280" s="131"/>
      <c r="J280" s="132">
        <f>ROUND(I280*H280,2)</f>
        <v>0</v>
      </c>
      <c r="K280" s="133"/>
      <c r="L280" s="30"/>
      <c r="M280" s="134" t="s">
        <v>1</v>
      </c>
      <c r="N280" s="135" t="s">
        <v>42</v>
      </c>
      <c r="P280" s="136">
        <f>O280*H280</f>
        <v>0</v>
      </c>
      <c r="Q280" s="136">
        <v>0</v>
      </c>
      <c r="R280" s="136">
        <f>Q280*H280</f>
        <v>0</v>
      </c>
      <c r="S280" s="136">
        <v>0</v>
      </c>
      <c r="T280" s="137">
        <f>S280*H280</f>
        <v>0</v>
      </c>
      <c r="AR280" s="138" t="s">
        <v>457</v>
      </c>
      <c r="AT280" s="138" t="s">
        <v>123</v>
      </c>
      <c r="AU280" s="138" t="s">
        <v>81</v>
      </c>
      <c r="AY280" s="15" t="s">
        <v>121</v>
      </c>
      <c r="BE280" s="139">
        <f>IF(N280="základní",J280,0)</f>
        <v>0</v>
      </c>
      <c r="BF280" s="139">
        <f>IF(N280="snížená",J280,0)</f>
        <v>0</v>
      </c>
      <c r="BG280" s="139">
        <f>IF(N280="zákl. přenesená",J280,0)</f>
        <v>0</v>
      </c>
      <c r="BH280" s="139">
        <f>IF(N280="sníž. přenesená",J280,0)</f>
        <v>0</v>
      </c>
      <c r="BI280" s="139">
        <f>IF(N280="nulová",J280,0)</f>
        <v>0</v>
      </c>
      <c r="BJ280" s="15" t="s">
        <v>128</v>
      </c>
      <c r="BK280" s="139">
        <f>ROUND(I280*H280,2)</f>
        <v>0</v>
      </c>
      <c r="BL280" s="15" t="s">
        <v>457</v>
      </c>
      <c r="BM280" s="138" t="s">
        <v>458</v>
      </c>
    </row>
    <row r="281" spans="2:65" s="1" customFormat="1" ht="24.15" customHeight="1">
      <c r="B281" s="30"/>
      <c r="C281" s="126" t="s">
        <v>459</v>
      </c>
      <c r="D281" s="126" t="s">
        <v>123</v>
      </c>
      <c r="E281" s="127" t="s">
        <v>460</v>
      </c>
      <c r="F281" s="128" t="s">
        <v>461</v>
      </c>
      <c r="G281" s="129" t="s">
        <v>126</v>
      </c>
      <c r="H281" s="130">
        <v>3.52</v>
      </c>
      <c r="I281" s="131"/>
      <c r="J281" s="132">
        <f>ROUND(I281*H281,2)</f>
        <v>0</v>
      </c>
      <c r="K281" s="133"/>
      <c r="L281" s="30"/>
      <c r="M281" s="134" t="s">
        <v>1</v>
      </c>
      <c r="N281" s="135" t="s">
        <v>42</v>
      </c>
      <c r="P281" s="136">
        <f>O281*H281</f>
        <v>0</v>
      </c>
      <c r="Q281" s="136">
        <v>1.5180000000000001E-2</v>
      </c>
      <c r="R281" s="136">
        <f>Q281*H281</f>
        <v>5.3433600000000005E-2</v>
      </c>
      <c r="S281" s="136">
        <v>0</v>
      </c>
      <c r="T281" s="137">
        <f>S281*H281</f>
        <v>0</v>
      </c>
      <c r="AR281" s="138" t="s">
        <v>457</v>
      </c>
      <c r="AT281" s="138" t="s">
        <v>123</v>
      </c>
      <c r="AU281" s="138" t="s">
        <v>81</v>
      </c>
      <c r="AY281" s="15" t="s">
        <v>121</v>
      </c>
      <c r="BE281" s="139">
        <f>IF(N281="základní",J281,0)</f>
        <v>0</v>
      </c>
      <c r="BF281" s="139">
        <f>IF(N281="snížená",J281,0)</f>
        <v>0</v>
      </c>
      <c r="BG281" s="139">
        <f>IF(N281="zákl. přenesená",J281,0)</f>
        <v>0</v>
      </c>
      <c r="BH281" s="139">
        <f>IF(N281="sníž. přenesená",J281,0)</f>
        <v>0</v>
      </c>
      <c r="BI281" s="139">
        <f>IF(N281="nulová",J281,0)</f>
        <v>0</v>
      </c>
      <c r="BJ281" s="15" t="s">
        <v>128</v>
      </c>
      <c r="BK281" s="139">
        <f>ROUND(I281*H281,2)</f>
        <v>0</v>
      </c>
      <c r="BL281" s="15" t="s">
        <v>457</v>
      </c>
      <c r="BM281" s="138" t="s">
        <v>462</v>
      </c>
    </row>
    <row r="282" spans="2:65" s="12" customFormat="1" ht="10.199999999999999">
      <c r="B282" s="140"/>
      <c r="D282" s="141" t="s">
        <v>130</v>
      </c>
      <c r="E282" s="142" t="s">
        <v>1</v>
      </c>
      <c r="F282" s="143" t="s">
        <v>463</v>
      </c>
      <c r="H282" s="144">
        <v>1.84</v>
      </c>
      <c r="I282" s="145"/>
      <c r="L282" s="140"/>
      <c r="M282" s="146"/>
      <c r="T282" s="147"/>
      <c r="AT282" s="142" t="s">
        <v>130</v>
      </c>
      <c r="AU282" s="142" t="s">
        <v>81</v>
      </c>
      <c r="AV282" s="12" t="s">
        <v>128</v>
      </c>
      <c r="AW282" s="12" t="s">
        <v>32</v>
      </c>
      <c r="AX282" s="12" t="s">
        <v>76</v>
      </c>
      <c r="AY282" s="142" t="s">
        <v>121</v>
      </c>
    </row>
    <row r="283" spans="2:65" s="12" customFormat="1" ht="10.199999999999999">
      <c r="B283" s="140"/>
      <c r="D283" s="141" t="s">
        <v>130</v>
      </c>
      <c r="E283" s="142" t="s">
        <v>1</v>
      </c>
      <c r="F283" s="143" t="s">
        <v>464</v>
      </c>
      <c r="H283" s="144">
        <v>1.68</v>
      </c>
      <c r="I283" s="145"/>
      <c r="L283" s="140"/>
      <c r="M283" s="146"/>
      <c r="T283" s="147"/>
      <c r="AT283" s="142" t="s">
        <v>130</v>
      </c>
      <c r="AU283" s="142" t="s">
        <v>81</v>
      </c>
      <c r="AV283" s="12" t="s">
        <v>128</v>
      </c>
      <c r="AW283" s="12" t="s">
        <v>32</v>
      </c>
      <c r="AX283" s="12" t="s">
        <v>76</v>
      </c>
      <c r="AY283" s="142" t="s">
        <v>121</v>
      </c>
    </row>
    <row r="284" spans="2:65" s="13" customFormat="1" ht="10.199999999999999">
      <c r="B284" s="148"/>
      <c r="D284" s="141" t="s">
        <v>130</v>
      </c>
      <c r="E284" s="149" t="s">
        <v>1</v>
      </c>
      <c r="F284" s="150" t="s">
        <v>166</v>
      </c>
      <c r="H284" s="151">
        <v>3.52</v>
      </c>
      <c r="I284" s="152"/>
      <c r="L284" s="148"/>
      <c r="M284" s="153"/>
      <c r="T284" s="154"/>
      <c r="AT284" s="149" t="s">
        <v>130</v>
      </c>
      <c r="AU284" s="149" t="s">
        <v>81</v>
      </c>
      <c r="AV284" s="13" t="s">
        <v>127</v>
      </c>
      <c r="AW284" s="13" t="s">
        <v>32</v>
      </c>
      <c r="AX284" s="13" t="s">
        <v>81</v>
      </c>
      <c r="AY284" s="149" t="s">
        <v>121</v>
      </c>
    </row>
    <row r="285" spans="2:65" s="1" customFormat="1" ht="16.5" customHeight="1">
      <c r="B285" s="30"/>
      <c r="C285" s="126" t="s">
        <v>465</v>
      </c>
      <c r="D285" s="126" t="s">
        <v>123</v>
      </c>
      <c r="E285" s="127" t="s">
        <v>466</v>
      </c>
      <c r="F285" s="128" t="s">
        <v>467</v>
      </c>
      <c r="G285" s="129" t="s">
        <v>126</v>
      </c>
      <c r="H285" s="130">
        <v>3.52</v>
      </c>
      <c r="I285" s="131"/>
      <c r="J285" s="132">
        <f>ROUND(I285*H285,2)</f>
        <v>0</v>
      </c>
      <c r="K285" s="133"/>
      <c r="L285" s="30"/>
      <c r="M285" s="134" t="s">
        <v>1</v>
      </c>
      <c r="N285" s="135" t="s">
        <v>42</v>
      </c>
      <c r="P285" s="136">
        <f>O285*H285</f>
        <v>0</v>
      </c>
      <c r="Q285" s="136">
        <v>0</v>
      </c>
      <c r="R285" s="136">
        <f>Q285*H285</f>
        <v>0</v>
      </c>
      <c r="S285" s="136">
        <v>0</v>
      </c>
      <c r="T285" s="137">
        <f>S285*H285</f>
        <v>0</v>
      </c>
      <c r="AR285" s="138" t="s">
        <v>127</v>
      </c>
      <c r="AT285" s="138" t="s">
        <v>123</v>
      </c>
      <c r="AU285" s="138" t="s">
        <v>81</v>
      </c>
      <c r="AY285" s="15" t="s">
        <v>121</v>
      </c>
      <c r="BE285" s="139">
        <f>IF(N285="základní",J285,0)</f>
        <v>0</v>
      </c>
      <c r="BF285" s="139">
        <f>IF(N285="snížená",J285,0)</f>
        <v>0</v>
      </c>
      <c r="BG285" s="139">
        <f>IF(N285="zákl. přenesená",J285,0)</f>
        <v>0</v>
      </c>
      <c r="BH285" s="139">
        <f>IF(N285="sníž. přenesená",J285,0)</f>
        <v>0</v>
      </c>
      <c r="BI285" s="139">
        <f>IF(N285="nulová",J285,0)</f>
        <v>0</v>
      </c>
      <c r="BJ285" s="15" t="s">
        <v>128</v>
      </c>
      <c r="BK285" s="139">
        <f>ROUND(I285*H285,2)</f>
        <v>0</v>
      </c>
      <c r="BL285" s="15" t="s">
        <v>127</v>
      </c>
      <c r="BM285" s="138" t="s">
        <v>468</v>
      </c>
    </row>
    <row r="286" spans="2:65" s="12" customFormat="1" ht="10.199999999999999">
      <c r="B286" s="140"/>
      <c r="D286" s="141" t="s">
        <v>130</v>
      </c>
      <c r="E286" s="142" t="s">
        <v>1</v>
      </c>
      <c r="F286" s="143" t="s">
        <v>469</v>
      </c>
      <c r="H286" s="144">
        <v>3.52</v>
      </c>
      <c r="I286" s="145"/>
      <c r="L286" s="140"/>
      <c r="M286" s="146"/>
      <c r="T286" s="147"/>
      <c r="AT286" s="142" t="s">
        <v>130</v>
      </c>
      <c r="AU286" s="142" t="s">
        <v>81</v>
      </c>
      <c r="AV286" s="12" t="s">
        <v>128</v>
      </c>
      <c r="AW286" s="12" t="s">
        <v>32</v>
      </c>
      <c r="AX286" s="12" t="s">
        <v>81</v>
      </c>
      <c r="AY286" s="142" t="s">
        <v>121</v>
      </c>
    </row>
    <row r="287" spans="2:65" s="1" customFormat="1" ht="24.15" customHeight="1">
      <c r="B287" s="30"/>
      <c r="C287" s="155" t="s">
        <v>470</v>
      </c>
      <c r="D287" s="155" t="s">
        <v>168</v>
      </c>
      <c r="E287" s="156" t="s">
        <v>471</v>
      </c>
      <c r="F287" s="157" t="s">
        <v>472</v>
      </c>
      <c r="G287" s="158" t="s">
        <v>134</v>
      </c>
      <c r="H287" s="159">
        <v>0.5</v>
      </c>
      <c r="I287" s="160"/>
      <c r="J287" s="161">
        <f>ROUND(I287*H287,2)</f>
        <v>0</v>
      </c>
      <c r="K287" s="162"/>
      <c r="L287" s="163"/>
      <c r="M287" s="164" t="s">
        <v>1</v>
      </c>
      <c r="N287" s="165" t="s">
        <v>42</v>
      </c>
      <c r="P287" s="136">
        <f>O287*H287</f>
        <v>0</v>
      </c>
      <c r="Q287" s="136">
        <v>2.4289999999999998</v>
      </c>
      <c r="R287" s="136">
        <f>Q287*H287</f>
        <v>1.2144999999999999</v>
      </c>
      <c r="S287" s="136">
        <v>0</v>
      </c>
      <c r="T287" s="137">
        <f>S287*H287</f>
        <v>0</v>
      </c>
      <c r="AR287" s="138" t="s">
        <v>457</v>
      </c>
      <c r="AT287" s="138" t="s">
        <v>168</v>
      </c>
      <c r="AU287" s="138" t="s">
        <v>81</v>
      </c>
      <c r="AY287" s="15" t="s">
        <v>121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5" t="s">
        <v>128</v>
      </c>
      <c r="BK287" s="139">
        <f>ROUND(I287*H287,2)</f>
        <v>0</v>
      </c>
      <c r="BL287" s="15" t="s">
        <v>457</v>
      </c>
      <c r="BM287" s="138" t="s">
        <v>473</v>
      </c>
    </row>
    <row r="288" spans="2:65" s="11" customFormat="1" ht="25.95" customHeight="1">
      <c r="B288" s="114"/>
      <c r="D288" s="115" t="s">
        <v>75</v>
      </c>
      <c r="E288" s="116" t="s">
        <v>474</v>
      </c>
      <c r="F288" s="116" t="s">
        <v>475</v>
      </c>
      <c r="I288" s="117"/>
      <c r="J288" s="118">
        <f>BK288</f>
        <v>0</v>
      </c>
      <c r="L288" s="114"/>
      <c r="M288" s="119"/>
      <c r="P288" s="120">
        <f>P289+P292</f>
        <v>0</v>
      </c>
      <c r="R288" s="120">
        <f>R289+R292</f>
        <v>0</v>
      </c>
      <c r="T288" s="121">
        <f>T289+T292</f>
        <v>0</v>
      </c>
      <c r="AR288" s="115" t="s">
        <v>146</v>
      </c>
      <c r="AT288" s="122" t="s">
        <v>75</v>
      </c>
      <c r="AU288" s="122" t="s">
        <v>76</v>
      </c>
      <c r="AY288" s="115" t="s">
        <v>121</v>
      </c>
      <c r="BK288" s="123">
        <f>BK289+BK292</f>
        <v>0</v>
      </c>
    </row>
    <row r="289" spans="2:65" s="11" customFormat="1" ht="22.8" customHeight="1">
      <c r="B289" s="114"/>
      <c r="D289" s="115" t="s">
        <v>75</v>
      </c>
      <c r="E289" s="124" t="s">
        <v>476</v>
      </c>
      <c r="F289" s="124" t="s">
        <v>477</v>
      </c>
      <c r="I289" s="117"/>
      <c r="J289" s="125">
        <f>BK289</f>
        <v>0</v>
      </c>
      <c r="L289" s="114"/>
      <c r="M289" s="119"/>
      <c r="P289" s="120">
        <f>SUM(P290:P291)</f>
        <v>0</v>
      </c>
      <c r="R289" s="120">
        <f>SUM(R290:R291)</f>
        <v>0</v>
      </c>
      <c r="T289" s="121">
        <f>SUM(T290:T291)</f>
        <v>0</v>
      </c>
      <c r="AR289" s="115" t="s">
        <v>146</v>
      </c>
      <c r="AT289" s="122" t="s">
        <v>75</v>
      </c>
      <c r="AU289" s="122" t="s">
        <v>81</v>
      </c>
      <c r="AY289" s="115" t="s">
        <v>121</v>
      </c>
      <c r="BK289" s="123">
        <f>SUM(BK290:BK291)</f>
        <v>0</v>
      </c>
    </row>
    <row r="290" spans="2:65" s="1" customFormat="1" ht="16.5" customHeight="1">
      <c r="B290" s="30"/>
      <c r="C290" s="126" t="s">
        <v>478</v>
      </c>
      <c r="D290" s="126" t="s">
        <v>123</v>
      </c>
      <c r="E290" s="127" t="s">
        <v>479</v>
      </c>
      <c r="F290" s="128" t="s">
        <v>480</v>
      </c>
      <c r="G290" s="129" t="s">
        <v>481</v>
      </c>
      <c r="H290" s="166"/>
      <c r="I290" s="131"/>
      <c r="J290" s="132">
        <f>ROUND(I290*H290,2)</f>
        <v>0</v>
      </c>
      <c r="K290" s="133"/>
      <c r="L290" s="30"/>
      <c r="M290" s="134" t="s">
        <v>1</v>
      </c>
      <c r="N290" s="135" t="s">
        <v>42</v>
      </c>
      <c r="P290" s="136">
        <f>O290*H290</f>
        <v>0</v>
      </c>
      <c r="Q290" s="136">
        <v>0</v>
      </c>
      <c r="R290" s="136">
        <f>Q290*H290</f>
        <v>0</v>
      </c>
      <c r="S290" s="136">
        <v>0</v>
      </c>
      <c r="T290" s="137">
        <f>S290*H290</f>
        <v>0</v>
      </c>
      <c r="AR290" s="138" t="s">
        <v>482</v>
      </c>
      <c r="AT290" s="138" t="s">
        <v>123</v>
      </c>
      <c r="AU290" s="138" t="s">
        <v>128</v>
      </c>
      <c r="AY290" s="15" t="s">
        <v>121</v>
      </c>
      <c r="BE290" s="139">
        <f>IF(N290="základní",J290,0)</f>
        <v>0</v>
      </c>
      <c r="BF290" s="139">
        <f>IF(N290="snížená",J290,0)</f>
        <v>0</v>
      </c>
      <c r="BG290" s="139">
        <f>IF(N290="zákl. přenesená",J290,0)</f>
        <v>0</v>
      </c>
      <c r="BH290" s="139">
        <f>IF(N290="sníž. přenesená",J290,0)</f>
        <v>0</v>
      </c>
      <c r="BI290" s="139">
        <f>IF(N290="nulová",J290,0)</f>
        <v>0</v>
      </c>
      <c r="BJ290" s="15" t="s">
        <v>128</v>
      </c>
      <c r="BK290" s="139">
        <f>ROUND(I290*H290,2)</f>
        <v>0</v>
      </c>
      <c r="BL290" s="15" t="s">
        <v>482</v>
      </c>
      <c r="BM290" s="138" t="s">
        <v>483</v>
      </c>
    </row>
    <row r="291" spans="2:65" s="1" customFormat="1" ht="16.5" customHeight="1">
      <c r="B291" s="30"/>
      <c r="C291" s="126" t="s">
        <v>484</v>
      </c>
      <c r="D291" s="126" t="s">
        <v>123</v>
      </c>
      <c r="E291" s="127" t="s">
        <v>485</v>
      </c>
      <c r="F291" s="128" t="s">
        <v>486</v>
      </c>
      <c r="G291" s="129" t="s">
        <v>487</v>
      </c>
      <c r="H291" s="130">
        <v>1</v>
      </c>
      <c r="I291" s="131"/>
      <c r="J291" s="132">
        <f>ROUND(I291*H291,2)</f>
        <v>0</v>
      </c>
      <c r="K291" s="133"/>
      <c r="L291" s="30"/>
      <c r="M291" s="134" t="s">
        <v>1</v>
      </c>
      <c r="N291" s="135" t="s">
        <v>42</v>
      </c>
      <c r="P291" s="136">
        <f>O291*H291</f>
        <v>0</v>
      </c>
      <c r="Q291" s="136">
        <v>0</v>
      </c>
      <c r="R291" s="136">
        <f>Q291*H291</f>
        <v>0</v>
      </c>
      <c r="S291" s="136">
        <v>0</v>
      </c>
      <c r="T291" s="137">
        <f>S291*H291</f>
        <v>0</v>
      </c>
      <c r="AR291" s="138" t="s">
        <v>482</v>
      </c>
      <c r="AT291" s="138" t="s">
        <v>123</v>
      </c>
      <c r="AU291" s="138" t="s">
        <v>128</v>
      </c>
      <c r="AY291" s="15" t="s">
        <v>121</v>
      </c>
      <c r="BE291" s="139">
        <f>IF(N291="základní",J291,0)</f>
        <v>0</v>
      </c>
      <c r="BF291" s="139">
        <f>IF(N291="snížená",J291,0)</f>
        <v>0</v>
      </c>
      <c r="BG291" s="139">
        <f>IF(N291="zákl. přenesená",J291,0)</f>
        <v>0</v>
      </c>
      <c r="BH291" s="139">
        <f>IF(N291="sníž. přenesená",J291,0)</f>
        <v>0</v>
      </c>
      <c r="BI291" s="139">
        <f>IF(N291="nulová",J291,0)</f>
        <v>0</v>
      </c>
      <c r="BJ291" s="15" t="s">
        <v>128</v>
      </c>
      <c r="BK291" s="139">
        <f>ROUND(I291*H291,2)</f>
        <v>0</v>
      </c>
      <c r="BL291" s="15" t="s">
        <v>482</v>
      </c>
      <c r="BM291" s="138" t="s">
        <v>488</v>
      </c>
    </row>
    <row r="292" spans="2:65" s="11" customFormat="1" ht="22.8" customHeight="1">
      <c r="B292" s="114"/>
      <c r="D292" s="115" t="s">
        <v>75</v>
      </c>
      <c r="E292" s="124" t="s">
        <v>489</v>
      </c>
      <c r="F292" s="124" t="s">
        <v>490</v>
      </c>
      <c r="I292" s="117"/>
      <c r="J292" s="125">
        <f>BK292</f>
        <v>0</v>
      </c>
      <c r="L292" s="114"/>
      <c r="M292" s="119"/>
      <c r="P292" s="120">
        <f>P293</f>
        <v>0</v>
      </c>
      <c r="R292" s="120">
        <f>R293</f>
        <v>0</v>
      </c>
      <c r="T292" s="121">
        <f>T293</f>
        <v>0</v>
      </c>
      <c r="AR292" s="115" t="s">
        <v>146</v>
      </c>
      <c r="AT292" s="122" t="s">
        <v>75</v>
      </c>
      <c r="AU292" s="122" t="s">
        <v>81</v>
      </c>
      <c r="AY292" s="115" t="s">
        <v>121</v>
      </c>
      <c r="BK292" s="123">
        <f>BK293</f>
        <v>0</v>
      </c>
    </row>
    <row r="293" spans="2:65" s="1" customFormat="1" ht="16.5" customHeight="1">
      <c r="B293" s="30"/>
      <c r="C293" s="126" t="s">
        <v>491</v>
      </c>
      <c r="D293" s="126" t="s">
        <v>123</v>
      </c>
      <c r="E293" s="127" t="s">
        <v>492</v>
      </c>
      <c r="F293" s="128" t="s">
        <v>493</v>
      </c>
      <c r="G293" s="129" t="s">
        <v>481</v>
      </c>
      <c r="H293" s="166"/>
      <c r="I293" s="131"/>
      <c r="J293" s="132">
        <f>ROUND(I293*H293,2)</f>
        <v>0</v>
      </c>
      <c r="K293" s="133"/>
      <c r="L293" s="30"/>
      <c r="M293" s="167" t="s">
        <v>1</v>
      </c>
      <c r="N293" s="168" t="s">
        <v>42</v>
      </c>
      <c r="O293" s="169"/>
      <c r="P293" s="170">
        <f>O293*H293</f>
        <v>0</v>
      </c>
      <c r="Q293" s="170">
        <v>0</v>
      </c>
      <c r="R293" s="170">
        <f>Q293*H293</f>
        <v>0</v>
      </c>
      <c r="S293" s="170">
        <v>0</v>
      </c>
      <c r="T293" s="171">
        <f>S293*H293</f>
        <v>0</v>
      </c>
      <c r="AR293" s="138" t="s">
        <v>482</v>
      </c>
      <c r="AT293" s="138" t="s">
        <v>123</v>
      </c>
      <c r="AU293" s="138" t="s">
        <v>128</v>
      </c>
      <c r="AY293" s="15" t="s">
        <v>121</v>
      </c>
      <c r="BE293" s="139">
        <f>IF(N293="základní",J293,0)</f>
        <v>0</v>
      </c>
      <c r="BF293" s="139">
        <f>IF(N293="snížená",J293,0)</f>
        <v>0</v>
      </c>
      <c r="BG293" s="139">
        <f>IF(N293="zákl. přenesená",J293,0)</f>
        <v>0</v>
      </c>
      <c r="BH293" s="139">
        <f>IF(N293="sníž. přenesená",J293,0)</f>
        <v>0</v>
      </c>
      <c r="BI293" s="139">
        <f>IF(N293="nulová",J293,0)</f>
        <v>0</v>
      </c>
      <c r="BJ293" s="15" t="s">
        <v>128</v>
      </c>
      <c r="BK293" s="139">
        <f>ROUND(I293*H293,2)</f>
        <v>0</v>
      </c>
      <c r="BL293" s="15" t="s">
        <v>482</v>
      </c>
      <c r="BM293" s="138" t="s">
        <v>494</v>
      </c>
    </row>
    <row r="294" spans="2:65" s="1" customFormat="1" ht="6.9" customHeight="1">
      <c r="B294" s="42"/>
      <c r="C294" s="43"/>
      <c r="D294" s="43"/>
      <c r="E294" s="43"/>
      <c r="F294" s="43"/>
      <c r="G294" s="43"/>
      <c r="H294" s="43"/>
      <c r="I294" s="43"/>
      <c r="J294" s="43"/>
      <c r="K294" s="43"/>
      <c r="L294" s="30"/>
    </row>
  </sheetData>
  <sheetProtection algorithmName="SHA-512" hashValue="lPWFkRpJEJztVvac9CUgjSzQcWOkgLXrAqzAAmYXWONg5/RZfjE3J3euW+cm0tEanh6dH6T9A/SzXq3wg4zkLQ==" saltValue="F1eRClNqCDiIoZC6rQrjkJNcWOR0Kot0TT6xotl5CoI6TeG5qjDX7JpZq8HHoqVkLGGOJSTIYq4rui/h0kk0Bg==" spinCount="100000" sheet="1" objects="1" scenarios="1" formatColumns="0" formatRows="0" autoFilter="0"/>
  <autoFilter ref="C128:K293" xr:uid="{00000000-0009-0000-0000-000001000000}"/>
  <mergeCells count="6">
    <mergeCell ref="L2:V2"/>
    <mergeCell ref="E7:H7"/>
    <mergeCell ref="E16:H16"/>
    <mergeCell ref="E25:H25"/>
    <mergeCell ref="E85:H85"/>
    <mergeCell ref="E121:H12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041 - Stavební úpravy ven...</vt:lpstr>
      <vt:lpstr>'041 - Stavební úpravy ven...'!Názvy_tisku</vt:lpstr>
      <vt:lpstr>'Rekapitulace stavby'!Názvy_tisku</vt:lpstr>
      <vt:lpstr>'041 - Stavební úpravy ven...'!Oblast_tisku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Barvík Svatopluk</dc:creator>
  <cp:lastModifiedBy>SBD Havířov</cp:lastModifiedBy>
  <dcterms:created xsi:type="dcterms:W3CDTF">2025-04-09T12:26:32Z</dcterms:created>
  <dcterms:modified xsi:type="dcterms:W3CDTF">2025-04-09T12:28:36Z</dcterms:modified>
</cp:coreProperties>
</file>