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BUDOVY\Družstevnická 2-12\Čištění fasády\Rozpočty\"/>
    </mc:Choice>
  </mc:AlternateContent>
  <xr:revisionPtr revIDLastSave="0" documentId="13_ncr:1_{4A81EB65-A67D-46E4-9B1C-209BE3FB3F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063 - Čistění fasády, Dru..." sheetId="2" r:id="rId2"/>
  </sheets>
  <definedNames>
    <definedName name="_xlnm._FilterDatabase" localSheetId="1" hidden="1">'063 - Čistění fasády, Dru...'!$C$117:$K$242</definedName>
    <definedName name="_xlnm.Print_Titles" localSheetId="1">'063 - Čistění fasády, Dru...'!$117:$117</definedName>
    <definedName name="_xlnm.Print_Titles" localSheetId="0">'Rekapitulace stavby'!$92:$92</definedName>
    <definedName name="_xlnm.Print_Area" localSheetId="1">'063 - Čistění fasády, Dru...'!$C$4:$J$76,'063 - Čistění fasády, Dru...'!$C$82:$J$101,'063 - Čistění fasády, Dru...'!$C$107:$J$242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0" i="2" l="1"/>
  <c r="BK129" i="2" s="1"/>
  <c r="J129" i="2" s="1"/>
  <c r="BI130" i="2"/>
  <c r="BH130" i="2"/>
  <c r="BG130" i="2"/>
  <c r="BE130" i="2"/>
  <c r="T130" i="2"/>
  <c r="R130" i="2"/>
  <c r="R129" i="2" s="1"/>
  <c r="P130" i="2"/>
  <c r="P129" i="2" s="1"/>
  <c r="J130" i="2"/>
  <c r="BF130" i="2" s="1"/>
  <c r="T129" i="2"/>
  <c r="J35" i="2"/>
  <c r="J34" i="2"/>
  <c r="AY95" i="1" s="1"/>
  <c r="J33" i="2"/>
  <c r="AX95" i="1" s="1"/>
  <c r="BI242" i="2"/>
  <c r="BH242" i="2"/>
  <c r="BG242" i="2"/>
  <c r="BE242" i="2"/>
  <c r="T242" i="2"/>
  <c r="R242" i="2"/>
  <c r="P242" i="2"/>
  <c r="BI236" i="2"/>
  <c r="BH236" i="2"/>
  <c r="BG236" i="2"/>
  <c r="BE236" i="2"/>
  <c r="T236" i="2"/>
  <c r="R236" i="2"/>
  <c r="P236" i="2"/>
  <c r="BI133" i="2"/>
  <c r="BH133" i="2"/>
  <c r="BG133" i="2"/>
  <c r="BE133" i="2"/>
  <c r="T133" i="2"/>
  <c r="R133" i="2"/>
  <c r="P133" i="2"/>
  <c r="BI121" i="2"/>
  <c r="BH121" i="2"/>
  <c r="BG121" i="2"/>
  <c r="BE121" i="2"/>
  <c r="T121" i="2"/>
  <c r="R121" i="2"/>
  <c r="P121" i="2"/>
  <c r="J115" i="2"/>
  <c r="F114" i="2"/>
  <c r="F112" i="2"/>
  <c r="E110" i="2"/>
  <c r="J90" i="2"/>
  <c r="F89" i="2"/>
  <c r="F87" i="2"/>
  <c r="E85" i="2"/>
  <c r="J19" i="2"/>
  <c r="E19" i="2"/>
  <c r="J89" i="2"/>
  <c r="J18" i="2"/>
  <c r="J16" i="2"/>
  <c r="E16" i="2"/>
  <c r="F90" i="2" s="1"/>
  <c r="J15" i="2"/>
  <c r="J87" i="2"/>
  <c r="L90" i="1"/>
  <c r="AM90" i="1"/>
  <c r="AM89" i="1"/>
  <c r="L89" i="1"/>
  <c r="AM87" i="1"/>
  <c r="L87" i="1"/>
  <c r="L85" i="1"/>
  <c r="L84" i="1"/>
  <c r="J242" i="2"/>
  <c r="BK121" i="2"/>
  <c r="BK242" i="2"/>
  <c r="BK133" i="2"/>
  <c r="AS94" i="1"/>
  <c r="J133" i="2"/>
  <c r="J121" i="2"/>
  <c r="J236" i="2"/>
  <c r="BK236" i="2"/>
  <c r="R132" i="2" l="1"/>
  <c r="R131" i="2" s="1"/>
  <c r="P132" i="2"/>
  <c r="P131" i="2" s="1"/>
  <c r="T132" i="2"/>
  <c r="T131" i="2" s="1"/>
  <c r="BK120" i="2"/>
  <c r="J120" i="2" s="1"/>
  <c r="J119" i="2" s="1"/>
  <c r="R120" i="2"/>
  <c r="R119" i="2" s="1"/>
  <c r="BK241" i="2"/>
  <c r="J241" i="2" s="1"/>
  <c r="J100" i="2" s="1"/>
  <c r="P120" i="2"/>
  <c r="P119" i="2" s="1"/>
  <c r="T120" i="2"/>
  <c r="T119" i="2" s="1"/>
  <c r="P241" i="2"/>
  <c r="P240" i="2"/>
  <c r="R241" i="2"/>
  <c r="R240" i="2" s="1"/>
  <c r="T241" i="2"/>
  <c r="T240" i="2" s="1"/>
  <c r="BK132" i="2"/>
  <c r="BK131" i="2" s="1"/>
  <c r="J131" i="2" s="1"/>
  <c r="J97" i="2" s="1"/>
  <c r="F115" i="2"/>
  <c r="BF121" i="2"/>
  <c r="BF133" i="2"/>
  <c r="BF236" i="2"/>
  <c r="J114" i="2"/>
  <c r="BF242" i="2"/>
  <c r="J112" i="2"/>
  <c r="F35" i="2"/>
  <c r="BD95" i="1" s="1"/>
  <c r="BD94" i="1" s="1"/>
  <c r="W33" i="1" s="1"/>
  <c r="J31" i="2"/>
  <c r="AV95" i="1" s="1"/>
  <c r="F31" i="2"/>
  <c r="AZ95" i="1" s="1"/>
  <c r="AZ94" i="1" s="1"/>
  <c r="AV94" i="1" s="1"/>
  <c r="AK29" i="1" s="1"/>
  <c r="F33" i="2"/>
  <c r="BB95" i="1" s="1"/>
  <c r="BB94" i="1" s="1"/>
  <c r="W31" i="1" s="1"/>
  <c r="F34" i="2"/>
  <c r="BC95" i="1" s="1"/>
  <c r="BC94" i="1" s="1"/>
  <c r="AY94" i="1" s="1"/>
  <c r="J96" i="2" l="1"/>
  <c r="J95" i="2"/>
  <c r="P118" i="2"/>
  <c r="AU95" i="1" s="1"/>
  <c r="AU94" i="1" s="1"/>
  <c r="R118" i="2"/>
  <c r="T118" i="2"/>
  <c r="J132" i="2"/>
  <c r="J98" i="2" s="1"/>
  <c r="BK119" i="2"/>
  <c r="BK240" i="2"/>
  <c r="J240" i="2" s="1"/>
  <c r="J99" i="2" s="1"/>
  <c r="W29" i="1"/>
  <c r="W32" i="1"/>
  <c r="F32" i="2"/>
  <c r="BA95" i="1" s="1"/>
  <c r="BA94" i="1" s="1"/>
  <c r="W30" i="1" s="1"/>
  <c r="AX94" i="1"/>
  <c r="J32" i="2"/>
  <c r="AW95" i="1" s="1"/>
  <c r="AT95" i="1" s="1"/>
  <c r="J118" i="2" l="1"/>
  <c r="BK118" i="2"/>
  <c r="AW94" i="1"/>
  <c r="AK30" i="1" s="1"/>
  <c r="J94" i="2" l="1"/>
  <c r="AT94" i="1"/>
  <c r="J28" i="2"/>
  <c r="AG95" i="1" s="1"/>
  <c r="AN95" i="1" s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<sst xmlns="http://schemas.openxmlformats.org/spreadsheetml/2006/main" count="1409" uniqueCount="211">
  <si>
    <t>Export Komplet</t>
  </si>
  <si>
    <t/>
  </si>
  <si>
    <t>2.0</t>
  </si>
  <si>
    <t>False</t>
  </si>
  <si>
    <t>{32d6c208-de01-43af-bde8-2216684a4af5}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</si>
  <si>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</si>
  <si>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</si>
  <si>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</si>
  <si>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</si>
  <si>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</si>
  <si>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</si>
  <si>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</si>
  <si>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</si>
  <si>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</si>
  <si>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</si>
  <si>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</si>
  <si>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</si>
  <si>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Čistění fasády, Družstevnická 2-12</t>
  </si>
  <si>
    <t>KSO:</t>
  </si>
  <si>
    <t>CC-CZ:</t>
  </si>
  <si>
    <t>Místo:</t>
  </si>
  <si>
    <t>Havířov</t>
  </si>
  <si>
    <t>Datum:</t>
  </si>
  <si>
    <t>20. 4. 2026</t>
  </si>
  <si>
    <t>Zadavatel:</t>
  </si>
  <si>
    <t>IČ:</t>
  </si>
  <si>
    <t>SBD Havířov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</si>
  <si>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</si>
  <si>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</si>
  <si>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</si>
  <si>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</si>
  <si>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</si>
  <si>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</si>
  <si>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</si>
  <si>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Barvík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</si>
  <si>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</si>
  <si>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</si>
  <si>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</si>
  <si>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</si>
  <si>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</si>
  <si>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</si>
  <si>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</si>
  <si>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</si>
  <si>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</si>
  <si>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</si>
  <si>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</si>
  <si>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</si>
  <si>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</si>
  <si>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</si>
  <si>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</si>
  <si>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</si>
  <si>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</si>
  <si>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</si>
  <si>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</si>
  <si>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</si>
  <si>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</si>
  <si>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</si>
  <si>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</si>
  <si>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</si>
  <si>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</si>
  <si>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</si>
  <si>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</si>
  <si>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</si>
  <si>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</si>
  <si>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</si>
  <si>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</si>
  <si>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</si>
  <si>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</si>
  <si>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</si>
  <si>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</si>
  <si>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</si>
  <si>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</si>
  <si>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</si>
  <si>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</si>
  <si>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</si>
  <si>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</si>
  <si>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</si>
  <si>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</si>
  <si>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</si>
  <si>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</si>
  <si>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</si>
  <si>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</si>
  <si>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</si>
  <si>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</si>
  <si>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</si>
  <si>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</si>
  <si>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</si>
  <si>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</si>
  <si>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</si>
  <si>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</si>
  <si>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</si>
  <si>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>PSV - Práce a dodávky PSV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</si>
  <si>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</si>
  <si>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</si>
  <si>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</si>
  <si>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</si>
  <si>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</si>
  <si>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</si>
  <si>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</si>
  <si>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</si>
  <si>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</si>
  <si>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</si>
  <si>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</si>
  <si>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</si>
  <si>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</si>
  <si>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</si>
  <si>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</si>
  <si>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</si>
  <si>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</si>
  <si>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</si>
  <si>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</si>
  <si>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</si>
  <si>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</si>
  <si>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kus</t>
  </si>
  <si>
    <t>4</t>
  </si>
  <si>
    <t>2</t>
  </si>
  <si>
    <t>1835865143</t>
  </si>
  <si>
    <t>VV</t>
  </si>
  <si>
    <t>mřížky ventilační - atika</t>
  </si>
  <si>
    <t>21*3*2 "21 ks na dilataci, pohled severovýchod a jihovýchod</t>
  </si>
  <si>
    <t>6*2 "štítové stěny</t>
  </si>
  <si>
    <t>mřížky ventilační - bytové</t>
  </si>
  <si>
    <t>6*15 "pohled jihozápadní</t>
  </si>
  <si>
    <t>30*6 "pohled severozápadní</t>
  </si>
  <si>
    <t>Součet</t>
  </si>
  <si>
    <t>3</t>
  </si>
  <si>
    <t>PSV</t>
  </si>
  <si>
    <t>Práce a dodávky PSV</t>
  </si>
  <si>
    <t>783</t>
  </si>
  <si>
    <t>m2</t>
  </si>
  <si>
    <t>16</t>
  </si>
  <si>
    <t>-1455881459</t>
  </si>
  <si>
    <t>pohled jihovýchodní</t>
  </si>
  <si>
    <t>dům č. 2</t>
  </si>
  <si>
    <t>(19,300+0,975+0,155)*(15,50+0,600) "plocha stěny</t>
  </si>
  <si>
    <t>"okna 1,50x1,65 - odpočet</t>
  </si>
  <si>
    <t>-1,424*1,580*15</t>
  </si>
  <si>
    <t>(1,424+2*1,580)*0,24*15 "ostění a nadpraží</t>
  </si>
  <si>
    <t>okna balkónu - 2,25x1,65 odpočet</t>
  </si>
  <si>
    <t>-(0,651*2,438+1,501*1,596)*15</t>
  </si>
  <si>
    <t>((2,152+2*2,438)*0,24)*15 "ostění a nadpraží</t>
  </si>
  <si>
    <t>balkóny</t>
  </si>
  <si>
    <t>((0,65*0,16)*2+(2,55*0,13)+0,65*2,55)*15</t>
  </si>
  <si>
    <t>Mezisoučet</t>
  </si>
  <si>
    <t>dům č. 4</t>
  </si>
  <si>
    <t>19,350*(15,50+0,600) "plocha stěny</t>
  </si>
  <si>
    <t xml:space="preserve"> dům č. 6, 8, 10</t>
  </si>
  <si>
    <t>(19,350*(15,50+0,600))*3 "plocha stěny</t>
  </si>
  <si>
    <t>-(1,424*1,580*15)*3</t>
  </si>
  <si>
    <t>((1,424+2*1,580)*0,24*15)*3 "ostění a nadpraží</t>
  </si>
  <si>
    <t>-((0,651*2,438+1,501*1,596)*15)*3</t>
  </si>
  <si>
    <t>(((2,152+2*2,438)*0,24)*15)*3 "ostění a nadpraží</t>
  </si>
  <si>
    <t>(((0,65*0,16)*2+(2,55*0,13)+0,65*2,55)*15)*3</t>
  </si>
  <si>
    <t>dveře 1,0*2,2 - odpočet</t>
  </si>
  <si>
    <t>-(1,0*1,6)*3</t>
  </si>
  <si>
    <t>((1,0+1,6*2)*0,26)*3 "ostění a nadpraží</t>
  </si>
  <si>
    <t>dům č. 12</t>
  </si>
  <si>
    <t>-1,0*1,6</t>
  </si>
  <si>
    <t>(1,0+1,6*2)*0,26 "ostění a nadpraží</t>
  </si>
  <si>
    <t>dům č. 4 a 6 - podpěra balkónu</t>
  </si>
  <si>
    <t>((0,260*0,190+0,39*0,55)*2 +(0,36*0,55*2+1,83*0,300))*2</t>
  </si>
  <si>
    <t>pohled severovýchodní a jihozápadní</t>
  </si>
  <si>
    <t>dům č. 2 a č.12 - štítové stěny</t>
  </si>
  <si>
    <t>11,560*(15,50+0,600)*2 "plocha stěny</t>
  </si>
  <si>
    <t>okna 1,50x1,65 "odpočet</t>
  </si>
  <si>
    <t>-(1,424*1,580*5)*2</t>
  </si>
  <si>
    <t>(1,424+1,58*2)*0,24*5*2 "ostění a nadpraží</t>
  </si>
  <si>
    <t>(19,300+0,975+0,155)*(15,50+0,500) "plocha stěny</t>
  </si>
  <si>
    <t>-1,424*1,580*20</t>
  </si>
  <si>
    <t>(1,424+2*1,580)*0,24*20 "ostění a nadpraží</t>
  </si>
  <si>
    <t>okna - 2,25x1,65 odpočet</t>
  </si>
  <si>
    <t>-2,172*1,580*5</t>
  </si>
  <si>
    <t>(2,172+2*1,58)*0,24*5 "ostění a nadpraží</t>
  </si>
  <si>
    <t>19,350*(15,50+0,500) "plocha stěny</t>
  </si>
  <si>
    <t>-1,424*1,580*25</t>
  </si>
  <si>
    <t>(1,424+2*1,580)*0,24*25 "ostění a nadpraží</t>
  </si>
  <si>
    <t>(19,350*(15,50+0,500))*3 "plocha stěny</t>
  </si>
  <si>
    <t>-(1,424*1,580)*25*3</t>
  </si>
  <si>
    <t>((1,424+2*1,580)*0,24*25)*3 "ostění a nadpraží</t>
  </si>
  <si>
    <t>-2,172*1,580*5*3</t>
  </si>
  <si>
    <t>(2,172+2*1,58)*0,24*5*3 "ostění a nadpraží</t>
  </si>
  <si>
    <t>dveře, marmolit dveří -  odpočet</t>
  </si>
  <si>
    <t>-2,580*1,540*3</t>
  </si>
  <si>
    <t>-2,580*1,540</t>
  </si>
  <si>
    <t>5</t>
  </si>
  <si>
    <t>-1999647609</t>
  </si>
  <si>
    <t>1792,509 "pohled jihovýchod</t>
  </si>
  <si>
    <t>2011,472 "pohled severovýchod + štítové stěny</t>
  </si>
  <si>
    <t>VRN</t>
  </si>
  <si>
    <t>Vedlejší rozpočtové náklady</t>
  </si>
  <si>
    <t>VRN3</t>
  </si>
  <si>
    <t>Zařízení staveniště</t>
  </si>
  <si>
    <t>kpl</t>
  </si>
  <si>
    <t>1024</t>
  </si>
  <si>
    <t>144973846</t>
  </si>
  <si>
    <t>Čištění fasády (zbavení veškerých nečistot), včetně všech doplňových nákladů a přípomocí</t>
  </si>
  <si>
    <t>6449411RR</t>
  </si>
  <si>
    <t>7838015RR</t>
  </si>
  <si>
    <t>7838266RR</t>
  </si>
  <si>
    <t>0313030RR</t>
  </si>
  <si>
    <t>9</t>
  </si>
  <si>
    <t>Ostatní konstrukce a práce, bourání</t>
  </si>
  <si>
    <t>1612360915</t>
  </si>
  <si>
    <t>9454121RR</t>
  </si>
  <si>
    <t>Gabrysz</t>
  </si>
  <si>
    <t>Výměna ventilačních mřížek za nové UV stabilní D+M, včetně všech nutných přípomocí</t>
  </si>
  <si>
    <t>Zajištění přístupu k fasádě (montážní plošina nebo horolezecká technika, atd.)</t>
  </si>
  <si>
    <t>Impregnace fasády jako ochranné opatření proti opětovnému znečištění (omezení ulpívání nečistot, biologického napadení – plísně, řasy, houby apod.), včetně dodávky materiálu a provedení, včetně všech souvisejících prací</t>
  </si>
  <si>
    <t xml:space="preserve">Dokončovací práce </t>
  </si>
  <si>
    <t xml:space="preserve">    783 - Dokončovací práce</t>
  </si>
  <si>
    <t>Zařízení staveniště a příp. náklady na zábor veřejných ploch (včetně vyřízení), uvedení terénu do původního stavu a všechny ostatní vedlejší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</si>
</sst>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76" t="s">
        <v>14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20"/>
      <c r="BE5" s="18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84" t="s">
        <v>17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20"/>
      <c r="BE6" s="18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8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82"/>
      <c r="BS8" s="17" t="s">
        <v>6</v>
      </c>
    </row>
    <row r="9" spans="1:74" ht="14.45" customHeight="1">
      <c r="B9" s="20"/>
      <c r="AR9" s="20"/>
      <c r="BE9" s="182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82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82"/>
      <c r="BS11" s="17" t="s">
        <v>6</v>
      </c>
    </row>
    <row r="12" spans="1:74" ht="6.95" customHeight="1">
      <c r="B12" s="20"/>
      <c r="AR12" s="20"/>
      <c r="BE12" s="182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82"/>
      <c r="BS13" s="17" t="s">
        <v>6</v>
      </c>
    </row>
    <row r="14" spans="1:74" ht="12.75">
      <c r="B14" s="20"/>
      <c r="E14" s="185" t="s">
        <v>29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7" t="s">
        <v>27</v>
      </c>
      <c r="AN14" s="29" t="s">
        <v>29</v>
      </c>
      <c r="AR14" s="20"/>
      <c r="BE14" s="182"/>
      <c r="BS14" s="17" t="s">
        <v>6</v>
      </c>
    </row>
    <row r="15" spans="1:74" ht="6.95" customHeight="1">
      <c r="B15" s="20"/>
      <c r="AR15" s="20"/>
      <c r="BE15" s="182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82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82"/>
      <c r="BS17" s="17" t="s">
        <v>32</v>
      </c>
    </row>
    <row r="18" spans="2:71" ht="6.95" customHeight="1">
      <c r="B18" s="20"/>
      <c r="AR18" s="20"/>
      <c r="BE18" s="182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82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82"/>
      <c r="BS20" s="17" t="s">
        <v>32</v>
      </c>
    </row>
    <row r="21" spans="2:71" ht="6.95" customHeight="1">
      <c r="B21" s="20"/>
      <c r="AR21" s="20"/>
      <c r="BE21" s="182"/>
    </row>
    <row r="22" spans="2:71" ht="12" customHeight="1">
      <c r="B22" s="20"/>
      <c r="D22" s="27" t="s">
        <v>35</v>
      </c>
      <c r="AR22" s="20"/>
      <c r="BE22" s="182"/>
    </row>
    <row r="23" spans="2:71" ht="16.5" customHeight="1">
      <c r="B23" s="20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20"/>
      <c r="BE23" s="182"/>
    </row>
    <row r="24" spans="2:71" ht="6.95" customHeight="1">
      <c r="B24" s="20"/>
      <c r="AR24" s="20"/>
      <c r="BE24" s="18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2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87">
        <f>ROUND(AG94,2)</f>
        <v>0</v>
      </c>
      <c r="AL26" s="188"/>
      <c r="AM26" s="188"/>
      <c r="AN26" s="188"/>
      <c r="AO26" s="188"/>
      <c r="AR26" s="32"/>
      <c r="BE26" s="182"/>
    </row>
    <row r="27" spans="2:71" s="1" customFormat="1" ht="6.95" customHeight="1">
      <c r="B27" s="32"/>
      <c r="AR27" s="32"/>
      <c r="BE27" s="182"/>
    </row>
    <row r="28" spans="2:71" s="1" customFormat="1" ht="12.75">
      <c r="B28" s="32"/>
      <c r="L28" s="189" t="s">
        <v>37</v>
      </c>
      <c r="M28" s="189"/>
      <c r="N28" s="189"/>
      <c r="O28" s="189"/>
      <c r="P28" s="189"/>
      <c r="W28" s="189" t="s">
        <v>38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39</v>
      </c>
      <c r="AL28" s="189"/>
      <c r="AM28" s="189"/>
      <c r="AN28" s="189"/>
      <c r="AO28" s="189"/>
      <c r="AR28" s="32"/>
      <c r="BE28" s="182"/>
    </row>
    <row r="29" spans="2:71" s="2" customFormat="1" ht="14.45" customHeight="1">
      <c r="B29" s="36"/>
      <c r="D29" s="27" t="s">
        <v>40</v>
      </c>
      <c r="F29" s="27" t="s">
        <v>41</v>
      </c>
      <c r="L29" s="178">
        <v>0.21</v>
      </c>
      <c r="M29" s="179"/>
      <c r="N29" s="179"/>
      <c r="O29" s="179"/>
      <c r="P29" s="179"/>
      <c r="W29" s="180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80">
        <f>ROUND(AV94, 2)</f>
        <v>0</v>
      </c>
      <c r="AL29" s="179"/>
      <c r="AM29" s="179"/>
      <c r="AN29" s="179"/>
      <c r="AO29" s="179"/>
      <c r="AR29" s="36"/>
      <c r="BE29" s="183"/>
    </row>
    <row r="30" spans="2:71" s="2" customFormat="1" ht="14.45" customHeight="1">
      <c r="B30" s="36"/>
      <c r="F30" s="27" t="s">
        <v>42</v>
      </c>
      <c r="L30" s="178">
        <v>0.12</v>
      </c>
      <c r="M30" s="179"/>
      <c r="N30" s="179"/>
      <c r="O30" s="179"/>
      <c r="P30" s="179"/>
      <c r="W30" s="180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80">
        <f>ROUND(AW94, 2)</f>
        <v>0</v>
      </c>
      <c r="AL30" s="179"/>
      <c r="AM30" s="179"/>
      <c r="AN30" s="179"/>
      <c r="AO30" s="179"/>
      <c r="AR30" s="36"/>
      <c r="BE30" s="183"/>
    </row>
    <row r="31" spans="2:71" s="2" customFormat="1" ht="14.45" hidden="1" customHeight="1">
      <c r="B31" s="36"/>
      <c r="F31" s="27" t="s">
        <v>43</v>
      </c>
      <c r="L31" s="178">
        <v>0.21</v>
      </c>
      <c r="M31" s="179"/>
      <c r="N31" s="179"/>
      <c r="O31" s="179"/>
      <c r="P31" s="179"/>
      <c r="W31" s="180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36"/>
      <c r="BE31" s="183"/>
    </row>
    <row r="32" spans="2:71" s="2" customFormat="1" ht="14.45" hidden="1" customHeight="1">
      <c r="B32" s="36"/>
      <c r="F32" s="27" t="s">
        <v>44</v>
      </c>
      <c r="L32" s="178">
        <v>0.12</v>
      </c>
      <c r="M32" s="179"/>
      <c r="N32" s="179"/>
      <c r="O32" s="179"/>
      <c r="P32" s="179"/>
      <c r="W32" s="180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36"/>
      <c r="BE32" s="183"/>
    </row>
    <row r="33" spans="2:57" s="2" customFormat="1" ht="14.45" hidden="1" customHeight="1">
      <c r="B33" s="36"/>
      <c r="F33" s="27" t="s">
        <v>45</v>
      </c>
      <c r="L33" s="178">
        <v>0</v>
      </c>
      <c r="M33" s="179"/>
      <c r="N33" s="179"/>
      <c r="O33" s="179"/>
      <c r="P33" s="179"/>
      <c r="W33" s="180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80">
        <v>0</v>
      </c>
      <c r="AL33" s="179"/>
      <c r="AM33" s="179"/>
      <c r="AN33" s="179"/>
      <c r="AO33" s="179"/>
      <c r="AR33" s="36"/>
      <c r="BE33" s="183"/>
    </row>
    <row r="34" spans="2:57" s="1" customFormat="1" ht="6.95" customHeight="1">
      <c r="B34" s="32"/>
      <c r="AR34" s="32"/>
      <c r="BE34" s="182"/>
    </row>
    <row r="35" spans="2:57" s="1" customFormat="1" ht="25.9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08" t="s">
        <v>48</v>
      </c>
      <c r="Y35" s="209"/>
      <c r="Z35" s="209"/>
      <c r="AA35" s="209"/>
      <c r="AB35" s="209"/>
      <c r="AC35" s="39"/>
      <c r="AD35" s="39"/>
      <c r="AE35" s="39"/>
      <c r="AF35" s="39"/>
      <c r="AG35" s="39"/>
      <c r="AH35" s="39"/>
      <c r="AI35" s="39"/>
      <c r="AJ35" s="39"/>
      <c r="AK35" s="210">
        <f>SUM(AK26:AK33)</f>
        <v>0</v>
      </c>
      <c r="AL35" s="209"/>
      <c r="AM35" s="209"/>
      <c r="AN35" s="209"/>
      <c r="AO35" s="211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5" customHeight="1">
      <c r="B82" s="32"/>
      <c r="C82" s="21" t="s">
        <v>55</v>
      </c>
      <c r="AR82" s="32"/>
    </row>
    <row r="83" spans="1:90" s="1" customFormat="1" ht="6.95" customHeight="1">
      <c r="B83" s="32"/>
      <c r="AR83" s="32"/>
    </row>
    <row r="84" spans="1:90" s="3" customFormat="1" ht="12" customHeight="1">
      <c r="B84" s="48"/>
      <c r="C84" s="27" t="s">
        <v>13</v>
      </c>
      <c r="L84" s="3" t="str">
        <f>K5</f>
        <v>063</v>
      </c>
      <c r="AR84" s="48"/>
    </row>
    <row r="85" spans="1:90" s="4" customFormat="1" ht="36.950000000000003" customHeight="1">
      <c r="B85" s="49"/>
      <c r="C85" s="50" t="s">
        <v>16</v>
      </c>
      <c r="L85" s="171" t="str">
        <f>K6</f>
        <v>Čistění fasády, Družstevnická 2-12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49"/>
    </row>
    <row r="86" spans="1:90" s="1" customFormat="1" ht="6.95" customHeight="1">
      <c r="B86" s="32"/>
      <c r="AR86" s="32"/>
    </row>
    <row r="87" spans="1:90" s="1" customFormat="1" ht="12" customHeight="1">
      <c r="B87" s="32"/>
      <c r="C87" s="27" t="s">
        <v>20</v>
      </c>
      <c r="L87" s="51" t="str">
        <f>IF(K8="","",K8)</f>
        <v>Havířov</v>
      </c>
      <c r="AI87" s="27" t="s">
        <v>22</v>
      </c>
      <c r="AM87" s="201" t="str">
        <f>IF(AN8= "","",AN8)</f>
        <v>20. 4. 2026</v>
      </c>
      <c r="AN87" s="201"/>
      <c r="AR87" s="32"/>
    </row>
    <row r="88" spans="1:90" s="1" customFormat="1" ht="6.95" customHeight="1">
      <c r="B88" s="32"/>
      <c r="AR88" s="32"/>
    </row>
    <row r="89" spans="1:90" s="1" customFormat="1" ht="15.2" customHeight="1">
      <c r="B89" s="32"/>
      <c r="C89" s="27" t="s">
        <v>24</v>
      </c>
      <c r="L89" s="3" t="str">
        <f>IF(E11= "","",E11)</f>
        <v>SBD Havířov</v>
      </c>
      <c r="AI89" s="27" t="s">
        <v>30</v>
      </c>
      <c r="AM89" s="202" t="str">
        <f>IF(E17="","",E17)</f>
        <v xml:space="preserve"> </v>
      </c>
      <c r="AN89" s="203"/>
      <c r="AO89" s="203"/>
      <c r="AP89" s="203"/>
      <c r="AR89" s="32"/>
      <c r="AS89" s="204" t="s">
        <v>56</v>
      </c>
      <c r="AT89" s="20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2" t="str">
        <f>IF(E20="","",E20)</f>
        <v>Barvík</v>
      </c>
      <c r="AN90" s="203"/>
      <c r="AO90" s="203"/>
      <c r="AP90" s="203"/>
      <c r="AR90" s="32"/>
      <c r="AS90" s="206"/>
      <c r="AT90" s="207"/>
      <c r="BD90" s="56"/>
    </row>
    <row r="91" spans="1:90" s="1" customFormat="1" ht="10.9" customHeight="1">
      <c r="B91" s="32"/>
      <c r="AR91" s="32"/>
      <c r="AS91" s="206"/>
      <c r="AT91" s="207"/>
      <c r="BD91" s="56"/>
    </row>
    <row r="92" spans="1:90" s="1" customFormat="1" ht="29.25" customHeight="1">
      <c r="B92" s="32"/>
      <c r="C92" s="195" t="s">
        <v>57</v>
      </c>
      <c r="D92" s="196"/>
      <c r="E92" s="196"/>
      <c r="F92" s="196"/>
      <c r="G92" s="196"/>
      <c r="H92" s="57"/>
      <c r="I92" s="197" t="s">
        <v>58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59</v>
      </c>
      <c r="AH92" s="196"/>
      <c r="AI92" s="196"/>
      <c r="AJ92" s="196"/>
      <c r="AK92" s="196"/>
      <c r="AL92" s="196"/>
      <c r="AM92" s="196"/>
      <c r="AN92" s="197" t="s">
        <v>60</v>
      </c>
      <c r="AO92" s="196"/>
      <c r="AP92" s="199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0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 t="e">
        <f>ROUND(AU95,5)</f>
        <v>#REF!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6" customFormat="1" ht="16.5" customHeight="1">
      <c r="A95" s="73" t="s">
        <v>79</v>
      </c>
      <c r="B95" s="74"/>
      <c r="C95" s="75"/>
      <c r="D95" s="192" t="s">
        <v>14</v>
      </c>
      <c r="E95" s="192"/>
      <c r="F95" s="192"/>
      <c r="G95" s="192"/>
      <c r="H95" s="192"/>
      <c r="I95" s="76"/>
      <c r="J95" s="192" t="s">
        <v>17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'063 - Čistění fasády, Dru...'!J28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77" t="s">
        <v>80</v>
      </c>
      <c r="AR95" s="74"/>
      <c r="AS95" s="78">
        <v>0</v>
      </c>
      <c r="AT95" s="79">
        <f>ROUND(SUM(AV95:AW95),2)</f>
        <v>0</v>
      </c>
      <c r="AU95" s="80" t="e">
        <f>'063 - Čistění fasády, Dru...'!P118</f>
        <v>#REF!</v>
      </c>
      <c r="AV95" s="79">
        <f>'063 - Čistění fasády, Dru...'!J31</f>
        <v>0</v>
      </c>
      <c r="AW95" s="79">
        <f>'063 - Čistění fasády, Dru...'!J32</f>
        <v>0</v>
      </c>
      <c r="AX95" s="79">
        <f>'063 - Čistění fasády, Dru...'!J33</f>
        <v>0</v>
      </c>
      <c r="AY95" s="79">
        <f>'063 - Čistění fasády, Dru...'!J34</f>
        <v>0</v>
      </c>
      <c r="AZ95" s="79">
        <f>'063 - Čistění fasády, Dru...'!F31</f>
        <v>0</v>
      </c>
      <c r="BA95" s="79">
        <f>'063 - Čistění fasády, Dru...'!F32</f>
        <v>0</v>
      </c>
      <c r="BB95" s="79">
        <f>'063 - Čistění fasády, Dru...'!F33</f>
        <v>0</v>
      </c>
      <c r="BC95" s="79">
        <f>'063 - Čistění fasády, Dru...'!F34</f>
        <v>0</v>
      </c>
      <c r="BD95" s="81">
        <f>'063 - Čistění fasády, Dru...'!F35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063 - Čistění fasády, Dru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3"/>
  <sheetViews>
    <sheetView showGridLines="0" tabSelected="1" workbookViewId="0">
      <selection activeCell="J248" sqref="J2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7" t="s">
        <v>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83</v>
      </c>
      <c r="L4" s="20"/>
      <c r="M4" s="83" t="s">
        <v>10</v>
      </c>
      <c r="AT4" s="17" t="s">
        <v>3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16.5" customHeight="1">
      <c r="B7" s="32"/>
      <c r="E7" s="171" t="s">
        <v>17</v>
      </c>
      <c r="F7" s="172"/>
      <c r="G7" s="172"/>
      <c r="H7" s="172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18</v>
      </c>
      <c r="F9" s="25" t="s">
        <v>1</v>
      </c>
      <c r="I9" s="27" t="s">
        <v>19</v>
      </c>
      <c r="J9" s="25" t="s">
        <v>1</v>
      </c>
      <c r="L9" s="32"/>
    </row>
    <row r="10" spans="2:46" s="1" customFormat="1" ht="12" customHeight="1">
      <c r="B10" s="32"/>
      <c r="D10" s="27" t="s">
        <v>20</v>
      </c>
      <c r="F10" s="25" t="s">
        <v>21</v>
      </c>
      <c r="I10" s="27" t="s">
        <v>22</v>
      </c>
      <c r="J10" s="52">
        <v>46139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24</v>
      </c>
      <c r="I12" s="27" t="s">
        <v>25</v>
      </c>
      <c r="J12" s="25" t="s">
        <v>1</v>
      </c>
      <c r="L12" s="32"/>
    </row>
    <row r="13" spans="2:46" s="1" customFormat="1" ht="18" customHeight="1">
      <c r="B13" s="32"/>
      <c r="E13" s="25" t="s">
        <v>26</v>
      </c>
      <c r="I13" s="27" t="s">
        <v>27</v>
      </c>
      <c r="J13" s="25" t="s">
        <v>1</v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28</v>
      </c>
      <c r="I15" s="27" t="s">
        <v>25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175" t="str">
        <f>'Rekapitulace stavby'!E14</f>
        <v>Vyplň údaj</v>
      </c>
      <c r="F16" s="176"/>
      <c r="G16" s="176"/>
      <c r="H16" s="176"/>
      <c r="I16" s="27" t="s">
        <v>27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30</v>
      </c>
      <c r="I18" s="27" t="s">
        <v>25</v>
      </c>
      <c r="J18" s="25" t="str">
        <f>IF('Rekapitulace stavby'!AN16="","",'Rekapitulace stavby'!AN16)</f>
        <v/>
      </c>
      <c r="L18" s="32"/>
    </row>
    <row r="19" spans="2:12" s="1" customFormat="1" ht="18" customHeight="1">
      <c r="B19" s="32"/>
      <c r="E19" s="25" t="str">
        <f>IF('Rekapitulace stavby'!E17="","",'Rekapitulace stavby'!E17)</f>
        <v xml:space="preserve"> </v>
      </c>
      <c r="I19" s="27" t="s">
        <v>27</v>
      </c>
      <c r="J19" s="25" t="str">
        <f>IF('Rekapitulace stavby'!AN17="","",'Rekapitulace stavby'!AN17)</f>
        <v/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33</v>
      </c>
      <c r="I21" s="27" t="s">
        <v>25</v>
      </c>
      <c r="J21" s="25" t="s">
        <v>1</v>
      </c>
      <c r="L21" s="32"/>
    </row>
    <row r="22" spans="2:12" s="1" customFormat="1" ht="18" customHeight="1">
      <c r="B22" s="32"/>
      <c r="E22" s="25" t="s">
        <v>204</v>
      </c>
      <c r="I22" s="27" t="s">
        <v>27</v>
      </c>
      <c r="J22" s="25" t="s">
        <v>1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35</v>
      </c>
      <c r="L24" s="32"/>
    </row>
    <row r="25" spans="2:12" s="7" customFormat="1" ht="16.5" customHeight="1">
      <c r="B25" s="84"/>
      <c r="E25" s="177" t="s">
        <v>1</v>
      </c>
      <c r="F25" s="177"/>
      <c r="G25" s="177"/>
      <c r="H25" s="177"/>
      <c r="L25" s="84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>
      <c r="B28" s="32"/>
      <c r="D28" s="85" t="s">
        <v>36</v>
      </c>
      <c r="J28" s="66">
        <f>ROUND(J118, 2)</f>
        <v>0</v>
      </c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5" customHeight="1">
      <c r="B30" s="32"/>
      <c r="F30" s="35" t="s">
        <v>38</v>
      </c>
      <c r="I30" s="35" t="s">
        <v>37</v>
      </c>
      <c r="J30" s="35" t="s">
        <v>39</v>
      </c>
      <c r="L30" s="32"/>
    </row>
    <row r="31" spans="2:12" s="1" customFormat="1" ht="14.45" customHeight="1">
      <c r="B31" s="32"/>
      <c r="D31" s="55" t="s">
        <v>40</v>
      </c>
      <c r="E31" s="27" t="s">
        <v>41</v>
      </c>
      <c r="F31" s="86">
        <f>ROUND((SUM(BE118:BE242)),  2)</f>
        <v>0</v>
      </c>
      <c r="I31" s="87">
        <v>0.21</v>
      </c>
      <c r="J31" s="86">
        <f>ROUND(((SUM(BE118:BE242))*I31),  2)</f>
        <v>0</v>
      </c>
      <c r="L31" s="32"/>
    </row>
    <row r="32" spans="2:12" s="1" customFormat="1" ht="14.45" customHeight="1">
      <c r="B32" s="32"/>
      <c r="E32" s="27" t="s">
        <v>42</v>
      </c>
      <c r="F32" s="86">
        <f>ROUND((SUM(BF118:BF242)),  2)</f>
        <v>0</v>
      </c>
      <c r="I32" s="87">
        <v>0.12</v>
      </c>
      <c r="J32" s="86">
        <f>ROUND(((SUM(BF118:BF242))*I32),  2)</f>
        <v>0</v>
      </c>
      <c r="L32" s="32"/>
    </row>
    <row r="33" spans="2:12" s="1" customFormat="1" ht="14.45" hidden="1" customHeight="1">
      <c r="B33" s="32"/>
      <c r="E33" s="27" t="s">
        <v>43</v>
      </c>
      <c r="F33" s="86">
        <f>ROUND((SUM(BG118:BG242)),  2)</f>
        <v>0</v>
      </c>
      <c r="I33" s="87">
        <v>0.21</v>
      </c>
      <c r="J33" s="86">
        <f>0</f>
        <v>0</v>
      </c>
      <c r="L33" s="32"/>
    </row>
    <row r="34" spans="2:12" s="1" customFormat="1" ht="14.45" hidden="1" customHeight="1">
      <c r="B34" s="32"/>
      <c r="E34" s="27" t="s">
        <v>44</v>
      </c>
      <c r="F34" s="86">
        <f>ROUND((SUM(BH118:BH242)),  2)</f>
        <v>0</v>
      </c>
      <c r="I34" s="87">
        <v>0.12</v>
      </c>
      <c r="J34" s="86">
        <f>0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ROUND((SUM(BI118:BI242)),  2)</f>
        <v>0</v>
      </c>
      <c r="I35" s="87">
        <v>0</v>
      </c>
      <c r="J35" s="86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8"/>
      <c r="D37" s="89" t="s">
        <v>46</v>
      </c>
      <c r="E37" s="57"/>
      <c r="F37" s="57"/>
      <c r="G37" s="90" t="s">
        <v>47</v>
      </c>
      <c r="H37" s="91" t="s">
        <v>48</v>
      </c>
      <c r="I37" s="57"/>
      <c r="J37" s="92">
        <f>SUM(J28:J35)</f>
        <v>0</v>
      </c>
      <c r="K37" s="93"/>
      <c r="L37" s="32"/>
    </row>
    <row r="38" spans="2:12" s="1" customFormat="1" ht="14.45" customHeight="1">
      <c r="B38" s="32"/>
      <c r="L38" s="32"/>
    </row>
    <row r="39" spans="2:12" ht="14.45" customHeight="1">
      <c r="B39" s="20"/>
      <c r="L39" s="20"/>
    </row>
    <row r="40" spans="2:12" ht="14.45" customHeight="1">
      <c r="B40" s="20"/>
      <c r="L40" s="20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51</v>
      </c>
      <c r="E61" s="34"/>
      <c r="F61" s="94" t="s">
        <v>52</v>
      </c>
      <c r="G61" s="43" t="s">
        <v>51</v>
      </c>
      <c r="H61" s="34"/>
      <c r="I61" s="34"/>
      <c r="J61" s="95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51</v>
      </c>
      <c r="E76" s="34"/>
      <c r="F76" s="94" t="s">
        <v>52</v>
      </c>
      <c r="G76" s="43" t="s">
        <v>51</v>
      </c>
      <c r="H76" s="34"/>
      <c r="I76" s="34"/>
      <c r="J76" s="95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171" t="str">
        <f>E7</f>
        <v>Čistění fasády, Družstevnická 2-12</v>
      </c>
      <c r="F85" s="172"/>
      <c r="G85" s="172"/>
      <c r="H85" s="172"/>
      <c r="L85" s="32"/>
    </row>
    <row r="86" spans="2:47" s="1" customFormat="1" ht="6.95" customHeight="1">
      <c r="B86" s="32"/>
      <c r="L86" s="32"/>
    </row>
    <row r="87" spans="2:47" s="1" customFormat="1" ht="12" customHeight="1">
      <c r="B87" s="32"/>
      <c r="C87" s="27" t="s">
        <v>20</v>
      </c>
      <c r="F87" s="25" t="str">
        <f>F10</f>
        <v>Havířov</v>
      </c>
      <c r="I87" s="27" t="s">
        <v>22</v>
      </c>
      <c r="J87" s="52">
        <f>IF(J10="","",J10)</f>
        <v>46139</v>
      </c>
      <c r="L87" s="32"/>
    </row>
    <row r="88" spans="2:47" s="1" customFormat="1" ht="6.95" customHeight="1">
      <c r="B88" s="32"/>
      <c r="L88" s="32"/>
    </row>
    <row r="89" spans="2:47" s="1" customFormat="1" ht="15.2" customHeight="1">
      <c r="B89" s="32"/>
      <c r="C89" s="27" t="s">
        <v>24</v>
      </c>
      <c r="F89" s="25" t="str">
        <f>E13</f>
        <v>SBD Havířov</v>
      </c>
      <c r="I89" s="27" t="s">
        <v>30</v>
      </c>
      <c r="J89" s="30" t="str">
        <f>E19</f>
        <v xml:space="preserve"> </v>
      </c>
      <c r="L89" s="32"/>
    </row>
    <row r="90" spans="2:47" s="1" customFormat="1" ht="15.2" customHeight="1">
      <c r="B90" s="32"/>
      <c r="C90" s="27" t="s">
        <v>28</v>
      </c>
      <c r="F90" s="25" t="str">
        <f>IF(E16="","",E16)</f>
        <v>Vyplň údaj</v>
      </c>
      <c r="I90" s="27" t="s">
        <v>33</v>
      </c>
      <c r="J90" s="30" t="str">
        <f>E22</f>
        <v>Gabrysz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96" t="s">
        <v>85</v>
      </c>
      <c r="D92" s="88"/>
      <c r="E92" s="88"/>
      <c r="F92" s="88"/>
      <c r="G92" s="88"/>
      <c r="H92" s="88"/>
      <c r="I92" s="88"/>
      <c r="J92" s="97" t="s">
        <v>86</v>
      </c>
      <c r="K92" s="88"/>
      <c r="L92" s="32"/>
    </row>
    <row r="93" spans="2:47" s="1" customFormat="1" ht="10.35" customHeight="1">
      <c r="B93" s="32"/>
      <c r="L93" s="32"/>
    </row>
    <row r="94" spans="2:47" s="1" customFormat="1" ht="22.9" customHeight="1">
      <c r="B94" s="32"/>
      <c r="C94" s="98" t="s">
        <v>87</v>
      </c>
      <c r="J94" s="66">
        <f>J118</f>
        <v>0</v>
      </c>
      <c r="L94" s="32"/>
      <c r="AU94" s="17" t="s">
        <v>88</v>
      </c>
    </row>
    <row r="95" spans="2:47" s="8" customFormat="1" ht="24.95" customHeight="1">
      <c r="B95" s="99"/>
      <c r="D95" s="100" t="s">
        <v>89</v>
      </c>
      <c r="E95" s="101"/>
      <c r="F95" s="101"/>
      <c r="G95" s="101"/>
      <c r="H95" s="101"/>
      <c r="I95" s="101"/>
      <c r="J95" s="102">
        <f>J119</f>
        <v>0</v>
      </c>
      <c r="L95" s="99"/>
    </row>
    <row r="96" spans="2:47" s="9" customFormat="1" ht="19.899999999999999" customHeight="1">
      <c r="B96" s="103"/>
      <c r="D96" s="104" t="s">
        <v>90</v>
      </c>
      <c r="E96" s="105"/>
      <c r="F96" s="105"/>
      <c r="G96" s="105"/>
      <c r="H96" s="105"/>
      <c r="I96" s="105"/>
      <c r="J96" s="106">
        <f>J120</f>
        <v>0</v>
      </c>
      <c r="L96" s="103"/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J131</f>
        <v>0</v>
      </c>
      <c r="L97" s="99"/>
    </row>
    <row r="98" spans="2:12" s="9" customFormat="1" ht="19.899999999999999" customHeight="1">
      <c r="B98" s="103"/>
      <c r="D98" s="104" t="s">
        <v>209</v>
      </c>
      <c r="E98" s="105"/>
      <c r="F98" s="105"/>
      <c r="G98" s="105"/>
      <c r="H98" s="105"/>
      <c r="I98" s="105"/>
      <c r="J98" s="106">
        <f>J132</f>
        <v>0</v>
      </c>
      <c r="L98" s="103"/>
    </row>
    <row r="99" spans="2:12" s="8" customFormat="1" ht="24.95" customHeight="1">
      <c r="B99" s="99"/>
      <c r="D99" s="100" t="s">
        <v>92</v>
      </c>
      <c r="E99" s="101"/>
      <c r="F99" s="101"/>
      <c r="G99" s="101"/>
      <c r="H99" s="101"/>
      <c r="I99" s="101"/>
      <c r="J99" s="102">
        <f>J240</f>
        <v>0</v>
      </c>
      <c r="L99" s="99"/>
    </row>
    <row r="100" spans="2:12" s="9" customFormat="1" ht="19.899999999999999" customHeight="1">
      <c r="B100" s="103"/>
      <c r="D100" s="104" t="s">
        <v>93</v>
      </c>
      <c r="E100" s="105"/>
      <c r="F100" s="105"/>
      <c r="G100" s="105"/>
      <c r="H100" s="105"/>
      <c r="I100" s="105"/>
      <c r="J100" s="106">
        <f>J241</f>
        <v>0</v>
      </c>
      <c r="L100" s="103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94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171" t="str">
        <f>E7</f>
        <v>Čistění fasády, Družstevnická 2-12</v>
      </c>
      <c r="F110" s="172"/>
      <c r="G110" s="172"/>
      <c r="H110" s="172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F10</f>
        <v>Havířov</v>
      </c>
      <c r="I112" s="27" t="s">
        <v>22</v>
      </c>
      <c r="J112" s="52">
        <f>IF(J10="","",J10)</f>
        <v>46139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E13</f>
        <v>SBD Havířov</v>
      </c>
      <c r="I114" s="27" t="s">
        <v>30</v>
      </c>
      <c r="J114" s="30" t="str">
        <f>E19</f>
        <v xml:space="preserve"> </v>
      </c>
      <c r="L114" s="32"/>
    </row>
    <row r="115" spans="2:65" s="1" customFormat="1" ht="15.2" customHeight="1">
      <c r="B115" s="32"/>
      <c r="C115" s="27" t="s">
        <v>28</v>
      </c>
      <c r="F115" s="25" t="str">
        <f>IF(E16="","",E16)</f>
        <v>Vyplň údaj</v>
      </c>
      <c r="I115" s="27" t="s">
        <v>33</v>
      </c>
      <c r="J115" s="30" t="str">
        <f>E22</f>
        <v>Gabrysz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07"/>
      <c r="C117" s="108" t="s">
        <v>95</v>
      </c>
      <c r="D117" s="109" t="s">
        <v>61</v>
      </c>
      <c r="E117" s="109" t="s">
        <v>57</v>
      </c>
      <c r="F117" s="109" t="s">
        <v>58</v>
      </c>
      <c r="G117" s="109" t="s">
        <v>96</v>
      </c>
      <c r="H117" s="109" t="s">
        <v>97</v>
      </c>
      <c r="I117" s="109" t="s">
        <v>98</v>
      </c>
      <c r="J117" s="110" t="s">
        <v>86</v>
      </c>
      <c r="K117" s="111" t="s">
        <v>99</v>
      </c>
      <c r="L117" s="107"/>
      <c r="M117" s="59" t="s">
        <v>1</v>
      </c>
      <c r="N117" s="60" t="s">
        <v>40</v>
      </c>
      <c r="O117" s="60" t="s">
        <v>100</v>
      </c>
      <c r="P117" s="60" t="s">
        <v>101</v>
      </c>
      <c r="Q117" s="60" t="s">
        <v>102</v>
      </c>
      <c r="R117" s="60" t="s">
        <v>103</v>
      </c>
      <c r="S117" s="60" t="s">
        <v>104</v>
      </c>
      <c r="T117" s="61" t="s">
        <v>105</v>
      </c>
    </row>
    <row r="118" spans="2:65" s="1" customFormat="1" ht="22.9" customHeight="1">
      <c r="B118" s="32"/>
      <c r="C118" s="64" t="s">
        <v>106</v>
      </c>
      <c r="J118" s="112">
        <f>J119+J131+J240</f>
        <v>0</v>
      </c>
      <c r="L118" s="32"/>
      <c r="M118" s="62"/>
      <c r="N118" s="53"/>
      <c r="O118" s="53"/>
      <c r="P118" s="113" t="e">
        <f>P119+P131+P240</f>
        <v>#REF!</v>
      </c>
      <c r="Q118" s="53"/>
      <c r="R118" s="113" t="e">
        <f>R119+R131+R240</f>
        <v>#REF!</v>
      </c>
      <c r="S118" s="53"/>
      <c r="T118" s="114" t="e">
        <f>T119+T131+T240</f>
        <v>#REF!</v>
      </c>
      <c r="AT118" s="17" t="s">
        <v>75</v>
      </c>
      <c r="AU118" s="17" t="s">
        <v>88</v>
      </c>
      <c r="BK118" s="115" t="e">
        <f>BK119+BK131+BK240</f>
        <v>#REF!</v>
      </c>
    </row>
    <row r="119" spans="2:65" s="11" customFormat="1" ht="25.9" customHeight="1">
      <c r="B119" s="116"/>
      <c r="D119" s="117" t="s">
        <v>75</v>
      </c>
      <c r="E119" s="118" t="s">
        <v>107</v>
      </c>
      <c r="F119" s="118" t="s">
        <v>108</v>
      </c>
      <c r="I119" s="119"/>
      <c r="J119" s="120">
        <f>J120+J129</f>
        <v>0</v>
      </c>
      <c r="L119" s="116"/>
      <c r="M119" s="121"/>
      <c r="P119" s="122" t="e">
        <f>P120+#REF!</f>
        <v>#REF!</v>
      </c>
      <c r="R119" s="122" t="e">
        <f>R120+#REF!</f>
        <v>#REF!</v>
      </c>
      <c r="T119" s="123" t="e">
        <f>T120+#REF!</f>
        <v>#REF!</v>
      </c>
      <c r="AR119" s="117" t="s">
        <v>81</v>
      </c>
      <c r="AT119" s="124" t="s">
        <v>75</v>
      </c>
      <c r="AU119" s="124" t="s">
        <v>76</v>
      </c>
      <c r="AY119" s="117" t="s">
        <v>109</v>
      </c>
      <c r="BK119" s="125" t="e">
        <f>BK120+#REF!</f>
        <v>#REF!</v>
      </c>
    </row>
    <row r="120" spans="2:65" s="11" customFormat="1" ht="22.9" customHeight="1">
      <c r="B120" s="116"/>
      <c r="D120" s="117" t="s">
        <v>75</v>
      </c>
      <c r="E120" s="126" t="s">
        <v>110</v>
      </c>
      <c r="F120" s="126" t="s">
        <v>111</v>
      </c>
      <c r="I120" s="119"/>
      <c r="J120" s="127">
        <f>BK120</f>
        <v>0</v>
      </c>
      <c r="L120" s="116"/>
      <c r="M120" s="121"/>
      <c r="P120" s="122">
        <f>SUM(P121:P128)</f>
        <v>0</v>
      </c>
      <c r="R120" s="122">
        <f>SUM(R121:R128)</f>
        <v>0</v>
      </c>
      <c r="T120" s="123">
        <f>SUM(T121:T128)</f>
        <v>0</v>
      </c>
      <c r="AR120" s="117" t="s">
        <v>81</v>
      </c>
      <c r="AT120" s="124" t="s">
        <v>75</v>
      </c>
      <c r="AU120" s="124" t="s">
        <v>81</v>
      </c>
      <c r="AY120" s="117" t="s">
        <v>109</v>
      </c>
      <c r="BK120" s="125">
        <f>SUM(BK121:BK128)</f>
        <v>0</v>
      </c>
    </row>
    <row r="121" spans="2:65" s="1" customFormat="1" ht="24">
      <c r="B121" s="128"/>
      <c r="C121" s="129" t="s">
        <v>81</v>
      </c>
      <c r="D121" s="129" t="s">
        <v>112</v>
      </c>
      <c r="E121" s="130" t="s">
        <v>196</v>
      </c>
      <c r="F121" s="131" t="s">
        <v>205</v>
      </c>
      <c r="G121" s="132" t="s">
        <v>113</v>
      </c>
      <c r="H121" s="133">
        <v>408</v>
      </c>
      <c r="I121" s="134"/>
      <c r="J121" s="135">
        <f>ROUND(I121*H121,2)</f>
        <v>0</v>
      </c>
      <c r="K121" s="136"/>
      <c r="L121" s="32"/>
      <c r="M121" s="137" t="s">
        <v>1</v>
      </c>
      <c r="N121" s="138" t="s">
        <v>42</v>
      </c>
      <c r="P121" s="139">
        <f>O121*H121</f>
        <v>0</v>
      </c>
      <c r="Q121" s="139">
        <v>0</v>
      </c>
      <c r="R121" s="139">
        <f>Q121*H121</f>
        <v>0</v>
      </c>
      <c r="S121" s="139">
        <v>0</v>
      </c>
      <c r="T121" s="140">
        <f>S121*H121</f>
        <v>0</v>
      </c>
      <c r="AR121" s="141" t="s">
        <v>114</v>
      </c>
      <c r="AT121" s="141" t="s">
        <v>112</v>
      </c>
      <c r="AU121" s="141" t="s">
        <v>115</v>
      </c>
      <c r="AY121" s="17" t="s">
        <v>109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7" t="s">
        <v>115</v>
      </c>
      <c r="BK121" s="142">
        <f>ROUND(I121*H121,2)</f>
        <v>0</v>
      </c>
      <c r="BL121" s="17" t="s">
        <v>114</v>
      </c>
      <c r="BM121" s="141" t="s">
        <v>116</v>
      </c>
    </row>
    <row r="122" spans="2:65" s="12" customFormat="1">
      <c r="B122" s="143"/>
      <c r="D122" s="144" t="s">
        <v>117</v>
      </c>
      <c r="E122" s="145" t="s">
        <v>1</v>
      </c>
      <c r="F122" s="146" t="s">
        <v>118</v>
      </c>
      <c r="H122" s="145" t="s">
        <v>1</v>
      </c>
      <c r="I122" s="147"/>
      <c r="L122" s="143"/>
      <c r="M122" s="148"/>
      <c r="T122" s="149"/>
      <c r="AT122" s="145" t="s">
        <v>117</v>
      </c>
      <c r="AU122" s="145" t="s">
        <v>115</v>
      </c>
      <c r="AV122" s="12" t="s">
        <v>81</v>
      </c>
      <c r="AW122" s="12" t="s">
        <v>32</v>
      </c>
      <c r="AX122" s="12" t="s">
        <v>76</v>
      </c>
      <c r="AY122" s="145" t="s">
        <v>109</v>
      </c>
    </row>
    <row r="123" spans="2:65" s="13" customFormat="1" ht="22.5">
      <c r="B123" s="150"/>
      <c r="D123" s="144" t="s">
        <v>117</v>
      </c>
      <c r="E123" s="151" t="s">
        <v>1</v>
      </c>
      <c r="F123" s="152" t="s">
        <v>119</v>
      </c>
      <c r="H123" s="153">
        <v>126</v>
      </c>
      <c r="I123" s="154"/>
      <c r="L123" s="150"/>
      <c r="M123" s="155"/>
      <c r="T123" s="156"/>
      <c r="AT123" s="151" t="s">
        <v>117</v>
      </c>
      <c r="AU123" s="151" t="s">
        <v>115</v>
      </c>
      <c r="AV123" s="13" t="s">
        <v>115</v>
      </c>
      <c r="AW123" s="13" t="s">
        <v>32</v>
      </c>
      <c r="AX123" s="13" t="s">
        <v>76</v>
      </c>
      <c r="AY123" s="151" t="s">
        <v>109</v>
      </c>
    </row>
    <row r="124" spans="2:65" s="13" customFormat="1">
      <c r="B124" s="150"/>
      <c r="D124" s="144" t="s">
        <v>117</v>
      </c>
      <c r="E124" s="151" t="s">
        <v>1</v>
      </c>
      <c r="F124" s="152" t="s">
        <v>120</v>
      </c>
      <c r="H124" s="153">
        <v>12</v>
      </c>
      <c r="I124" s="154"/>
      <c r="L124" s="150"/>
      <c r="M124" s="155"/>
      <c r="T124" s="156"/>
      <c r="AT124" s="151" t="s">
        <v>117</v>
      </c>
      <c r="AU124" s="151" t="s">
        <v>115</v>
      </c>
      <c r="AV124" s="13" t="s">
        <v>115</v>
      </c>
      <c r="AW124" s="13" t="s">
        <v>32</v>
      </c>
      <c r="AX124" s="13" t="s">
        <v>76</v>
      </c>
      <c r="AY124" s="151" t="s">
        <v>109</v>
      </c>
    </row>
    <row r="125" spans="2:65" s="12" customFormat="1">
      <c r="B125" s="143"/>
      <c r="D125" s="144" t="s">
        <v>117</v>
      </c>
      <c r="E125" s="145" t="s">
        <v>1</v>
      </c>
      <c r="F125" s="146" t="s">
        <v>121</v>
      </c>
      <c r="H125" s="145" t="s">
        <v>1</v>
      </c>
      <c r="I125" s="147"/>
      <c r="L125" s="143"/>
      <c r="M125" s="148"/>
      <c r="T125" s="149"/>
      <c r="AT125" s="145" t="s">
        <v>117</v>
      </c>
      <c r="AU125" s="145" t="s">
        <v>115</v>
      </c>
      <c r="AV125" s="12" t="s">
        <v>81</v>
      </c>
      <c r="AW125" s="12" t="s">
        <v>32</v>
      </c>
      <c r="AX125" s="12" t="s">
        <v>76</v>
      </c>
      <c r="AY125" s="145" t="s">
        <v>109</v>
      </c>
    </row>
    <row r="126" spans="2:65" s="13" customFormat="1">
      <c r="B126" s="150"/>
      <c r="D126" s="144" t="s">
        <v>117</v>
      </c>
      <c r="E126" s="151" t="s">
        <v>1</v>
      </c>
      <c r="F126" s="152" t="s">
        <v>122</v>
      </c>
      <c r="H126" s="153">
        <v>90</v>
      </c>
      <c r="I126" s="154"/>
      <c r="L126" s="150"/>
      <c r="M126" s="155"/>
      <c r="T126" s="156"/>
      <c r="AT126" s="151" t="s">
        <v>117</v>
      </c>
      <c r="AU126" s="151" t="s">
        <v>115</v>
      </c>
      <c r="AV126" s="13" t="s">
        <v>115</v>
      </c>
      <c r="AW126" s="13" t="s">
        <v>32</v>
      </c>
      <c r="AX126" s="13" t="s">
        <v>76</v>
      </c>
      <c r="AY126" s="151" t="s">
        <v>109</v>
      </c>
    </row>
    <row r="127" spans="2:65" s="13" customFormat="1">
      <c r="B127" s="150"/>
      <c r="D127" s="144" t="s">
        <v>117</v>
      </c>
      <c r="E127" s="151" t="s">
        <v>1</v>
      </c>
      <c r="F127" s="152" t="s">
        <v>123</v>
      </c>
      <c r="H127" s="153">
        <v>180</v>
      </c>
      <c r="I127" s="154"/>
      <c r="L127" s="150"/>
      <c r="M127" s="155"/>
      <c r="T127" s="156"/>
      <c r="AT127" s="151" t="s">
        <v>117</v>
      </c>
      <c r="AU127" s="151" t="s">
        <v>115</v>
      </c>
      <c r="AV127" s="13" t="s">
        <v>115</v>
      </c>
      <c r="AW127" s="13" t="s">
        <v>32</v>
      </c>
      <c r="AX127" s="13" t="s">
        <v>76</v>
      </c>
      <c r="AY127" s="151" t="s">
        <v>109</v>
      </c>
    </row>
    <row r="128" spans="2:65" s="14" customFormat="1">
      <c r="B128" s="157"/>
      <c r="D128" s="144" t="s">
        <v>117</v>
      </c>
      <c r="E128" s="158" t="s">
        <v>1</v>
      </c>
      <c r="F128" s="159" t="s">
        <v>124</v>
      </c>
      <c r="H128" s="160">
        <v>408</v>
      </c>
      <c r="I128" s="161"/>
      <c r="L128" s="157"/>
      <c r="M128" s="162"/>
      <c r="T128" s="163"/>
      <c r="AT128" s="158" t="s">
        <v>117</v>
      </c>
      <c r="AU128" s="158" t="s">
        <v>115</v>
      </c>
      <c r="AV128" s="14" t="s">
        <v>114</v>
      </c>
      <c r="AW128" s="14" t="s">
        <v>32</v>
      </c>
      <c r="AX128" s="14" t="s">
        <v>81</v>
      </c>
      <c r="AY128" s="158" t="s">
        <v>109</v>
      </c>
    </row>
    <row r="129" spans="2:65" s="11" customFormat="1" ht="22.9" customHeight="1">
      <c r="B129" s="116"/>
      <c r="D129" s="117" t="s">
        <v>75</v>
      </c>
      <c r="E129" s="126" t="s">
        <v>200</v>
      </c>
      <c r="F129" s="126" t="s">
        <v>201</v>
      </c>
      <c r="I129" s="119"/>
      <c r="J129" s="127">
        <f>BK129</f>
        <v>0</v>
      </c>
      <c r="L129" s="116"/>
      <c r="M129" s="121"/>
      <c r="P129" s="122">
        <f>P130</f>
        <v>0</v>
      </c>
      <c r="R129" s="122">
        <f>R130</f>
        <v>0</v>
      </c>
      <c r="T129" s="123">
        <f>T130</f>
        <v>0</v>
      </c>
      <c r="AR129" s="117" t="s">
        <v>81</v>
      </c>
      <c r="AT129" s="124" t="s">
        <v>75</v>
      </c>
      <c r="AU129" s="124" t="s">
        <v>81</v>
      </c>
      <c r="AY129" s="117" t="s">
        <v>109</v>
      </c>
      <c r="BK129" s="125">
        <f>BK130</f>
        <v>0</v>
      </c>
    </row>
    <row r="130" spans="2:65" s="1" customFormat="1" ht="24.2" customHeight="1">
      <c r="B130" s="128"/>
      <c r="C130" s="129">
        <v>2</v>
      </c>
      <c r="D130" s="129" t="s">
        <v>112</v>
      </c>
      <c r="E130" s="130" t="s">
        <v>203</v>
      </c>
      <c r="F130" s="131" t="s">
        <v>206</v>
      </c>
      <c r="G130" s="132" t="s">
        <v>192</v>
      </c>
      <c r="H130" s="133">
        <v>1</v>
      </c>
      <c r="I130" s="134"/>
      <c r="J130" s="135">
        <f>ROUND(I130*H130,2)</f>
        <v>0</v>
      </c>
      <c r="K130" s="136"/>
      <c r="L130" s="32"/>
      <c r="M130" s="137" t="s">
        <v>1</v>
      </c>
      <c r="N130" s="138" t="s">
        <v>42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114</v>
      </c>
      <c r="AT130" s="141" t="s">
        <v>112</v>
      </c>
      <c r="AU130" s="141" t="s">
        <v>115</v>
      </c>
      <c r="AY130" s="17" t="s">
        <v>109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7" t="s">
        <v>115</v>
      </c>
      <c r="BK130" s="142">
        <f>ROUND(I130*H130,2)</f>
        <v>0</v>
      </c>
      <c r="BL130" s="17" t="s">
        <v>114</v>
      </c>
      <c r="BM130" s="141" t="s">
        <v>202</v>
      </c>
    </row>
    <row r="131" spans="2:65" s="11" customFormat="1" ht="25.9" customHeight="1">
      <c r="B131" s="116"/>
      <c r="D131" s="117" t="s">
        <v>75</v>
      </c>
      <c r="E131" s="118" t="s">
        <v>126</v>
      </c>
      <c r="F131" s="118" t="s">
        <v>127</v>
      </c>
      <c r="I131" s="119"/>
      <c r="J131" s="120">
        <f>BK131</f>
        <v>0</v>
      </c>
      <c r="L131" s="116"/>
      <c r="M131" s="121"/>
      <c r="P131" s="122">
        <f>P132</f>
        <v>0</v>
      </c>
      <c r="R131" s="122">
        <f>R132</f>
        <v>2.0541497400000002</v>
      </c>
      <c r="T131" s="123">
        <f>T132</f>
        <v>0</v>
      </c>
      <c r="AR131" s="117" t="s">
        <v>115</v>
      </c>
      <c r="AT131" s="124" t="s">
        <v>75</v>
      </c>
      <c r="AU131" s="124" t="s">
        <v>76</v>
      </c>
      <c r="AY131" s="117" t="s">
        <v>109</v>
      </c>
      <c r="BK131" s="125">
        <f>BK132</f>
        <v>0</v>
      </c>
    </row>
    <row r="132" spans="2:65" s="11" customFormat="1" ht="22.9" customHeight="1">
      <c r="B132" s="116"/>
      <c r="D132" s="117" t="s">
        <v>75</v>
      </c>
      <c r="E132" s="126" t="s">
        <v>128</v>
      </c>
      <c r="F132" s="126" t="s">
        <v>208</v>
      </c>
      <c r="I132" s="119"/>
      <c r="J132" s="127">
        <f>BK132</f>
        <v>0</v>
      </c>
      <c r="L132" s="116"/>
      <c r="M132" s="121"/>
      <c r="P132" s="122">
        <f>SUM(P133:P239)</f>
        <v>0</v>
      </c>
      <c r="R132" s="122">
        <f>SUM(R133:R239)</f>
        <v>2.0541497400000002</v>
      </c>
      <c r="T132" s="123">
        <f>SUM(T133:T239)</f>
        <v>0</v>
      </c>
      <c r="AR132" s="117" t="s">
        <v>115</v>
      </c>
      <c r="AT132" s="124" t="s">
        <v>75</v>
      </c>
      <c r="AU132" s="124" t="s">
        <v>81</v>
      </c>
      <c r="AY132" s="117" t="s">
        <v>109</v>
      </c>
      <c r="BK132" s="125">
        <f>SUM(BK133:BK239)</f>
        <v>0</v>
      </c>
    </row>
    <row r="133" spans="2:65" s="1" customFormat="1" ht="24">
      <c r="B133" s="128"/>
      <c r="C133" s="129">
        <v>3</v>
      </c>
      <c r="D133" s="129" t="s">
        <v>112</v>
      </c>
      <c r="E133" s="130" t="s">
        <v>197</v>
      </c>
      <c r="F133" s="131" t="s">
        <v>195</v>
      </c>
      <c r="G133" s="132" t="s">
        <v>129</v>
      </c>
      <c r="H133" s="133">
        <v>3803.9810000000002</v>
      </c>
      <c r="I133" s="134"/>
      <c r="J133" s="135">
        <f>ROUND(I133*H133,2)</f>
        <v>0</v>
      </c>
      <c r="K133" s="136"/>
      <c r="L133" s="32"/>
      <c r="M133" s="137" t="s">
        <v>1</v>
      </c>
      <c r="N133" s="138" t="s">
        <v>42</v>
      </c>
      <c r="P133" s="139">
        <f>O133*H133</f>
        <v>0</v>
      </c>
      <c r="Q133" s="139">
        <v>3.4000000000000002E-4</v>
      </c>
      <c r="R133" s="139">
        <f>Q133*H133</f>
        <v>1.2933535400000002</v>
      </c>
      <c r="S133" s="139">
        <v>0</v>
      </c>
      <c r="T133" s="140">
        <f>S133*H133</f>
        <v>0</v>
      </c>
      <c r="AR133" s="141" t="s">
        <v>130</v>
      </c>
      <c r="AT133" s="141" t="s">
        <v>112</v>
      </c>
      <c r="AU133" s="141" t="s">
        <v>115</v>
      </c>
      <c r="AY133" s="17" t="s">
        <v>109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7" t="s">
        <v>115</v>
      </c>
      <c r="BK133" s="142">
        <f>ROUND(I133*H133,2)</f>
        <v>0</v>
      </c>
      <c r="BL133" s="17" t="s">
        <v>130</v>
      </c>
      <c r="BM133" s="141" t="s">
        <v>131</v>
      </c>
    </row>
    <row r="134" spans="2:65" s="12" customFormat="1">
      <c r="B134" s="143"/>
      <c r="D134" s="144" t="s">
        <v>117</v>
      </c>
      <c r="E134" s="145" t="s">
        <v>1</v>
      </c>
      <c r="F134" s="146" t="s">
        <v>132</v>
      </c>
      <c r="H134" s="145" t="s">
        <v>1</v>
      </c>
      <c r="I134" s="147"/>
      <c r="L134" s="143"/>
      <c r="M134" s="148"/>
      <c r="T134" s="149"/>
      <c r="AT134" s="145" t="s">
        <v>117</v>
      </c>
      <c r="AU134" s="145" t="s">
        <v>115</v>
      </c>
      <c r="AV134" s="12" t="s">
        <v>81</v>
      </c>
      <c r="AW134" s="12" t="s">
        <v>32</v>
      </c>
      <c r="AX134" s="12" t="s">
        <v>76</v>
      </c>
      <c r="AY134" s="145" t="s">
        <v>109</v>
      </c>
    </row>
    <row r="135" spans="2:65" s="12" customFormat="1">
      <c r="B135" s="143"/>
      <c r="D135" s="144" t="s">
        <v>117</v>
      </c>
      <c r="E135" s="145" t="s">
        <v>1</v>
      </c>
      <c r="F135" s="146" t="s">
        <v>133</v>
      </c>
      <c r="H135" s="145" t="s">
        <v>1</v>
      </c>
      <c r="I135" s="147"/>
      <c r="L135" s="143"/>
      <c r="M135" s="148"/>
      <c r="T135" s="149"/>
      <c r="AT135" s="145" t="s">
        <v>117</v>
      </c>
      <c r="AU135" s="145" t="s">
        <v>115</v>
      </c>
      <c r="AV135" s="12" t="s">
        <v>81</v>
      </c>
      <c r="AW135" s="12" t="s">
        <v>32</v>
      </c>
      <c r="AX135" s="12" t="s">
        <v>76</v>
      </c>
      <c r="AY135" s="145" t="s">
        <v>109</v>
      </c>
    </row>
    <row r="136" spans="2:65" s="13" customFormat="1">
      <c r="B136" s="150"/>
      <c r="D136" s="144" t="s">
        <v>117</v>
      </c>
      <c r="E136" s="151" t="s">
        <v>1</v>
      </c>
      <c r="F136" s="152" t="s">
        <v>134</v>
      </c>
      <c r="H136" s="153">
        <v>328.923</v>
      </c>
      <c r="I136" s="154"/>
      <c r="L136" s="150"/>
      <c r="M136" s="155"/>
      <c r="T136" s="156"/>
      <c r="AT136" s="151" t="s">
        <v>117</v>
      </c>
      <c r="AU136" s="151" t="s">
        <v>115</v>
      </c>
      <c r="AV136" s="13" t="s">
        <v>115</v>
      </c>
      <c r="AW136" s="13" t="s">
        <v>32</v>
      </c>
      <c r="AX136" s="13" t="s">
        <v>76</v>
      </c>
      <c r="AY136" s="151" t="s">
        <v>109</v>
      </c>
    </row>
    <row r="137" spans="2:65" s="12" customFormat="1">
      <c r="B137" s="143"/>
      <c r="D137" s="144" t="s">
        <v>117</v>
      </c>
      <c r="E137" s="145" t="s">
        <v>1</v>
      </c>
      <c r="F137" s="146" t="s">
        <v>135</v>
      </c>
      <c r="H137" s="145" t="s">
        <v>1</v>
      </c>
      <c r="I137" s="147"/>
      <c r="L137" s="143"/>
      <c r="M137" s="148"/>
      <c r="T137" s="149"/>
      <c r="AT137" s="145" t="s">
        <v>117</v>
      </c>
      <c r="AU137" s="145" t="s">
        <v>115</v>
      </c>
      <c r="AV137" s="12" t="s">
        <v>81</v>
      </c>
      <c r="AW137" s="12" t="s">
        <v>32</v>
      </c>
      <c r="AX137" s="12" t="s">
        <v>76</v>
      </c>
      <c r="AY137" s="145" t="s">
        <v>109</v>
      </c>
    </row>
    <row r="138" spans="2:65" s="13" customFormat="1">
      <c r="B138" s="150"/>
      <c r="D138" s="144" t="s">
        <v>117</v>
      </c>
      <c r="E138" s="151" t="s">
        <v>1</v>
      </c>
      <c r="F138" s="152" t="s">
        <v>136</v>
      </c>
      <c r="H138" s="153">
        <v>-33.749000000000002</v>
      </c>
      <c r="I138" s="154"/>
      <c r="L138" s="150"/>
      <c r="M138" s="155"/>
      <c r="T138" s="156"/>
      <c r="AT138" s="151" t="s">
        <v>117</v>
      </c>
      <c r="AU138" s="151" t="s">
        <v>115</v>
      </c>
      <c r="AV138" s="13" t="s">
        <v>115</v>
      </c>
      <c r="AW138" s="13" t="s">
        <v>32</v>
      </c>
      <c r="AX138" s="13" t="s">
        <v>76</v>
      </c>
      <c r="AY138" s="151" t="s">
        <v>109</v>
      </c>
    </row>
    <row r="139" spans="2:65" s="13" customFormat="1">
      <c r="B139" s="150"/>
      <c r="D139" s="144" t="s">
        <v>117</v>
      </c>
      <c r="E139" s="151" t="s">
        <v>1</v>
      </c>
      <c r="F139" s="152" t="s">
        <v>137</v>
      </c>
      <c r="H139" s="153">
        <v>16.501999999999999</v>
      </c>
      <c r="I139" s="154"/>
      <c r="L139" s="150"/>
      <c r="M139" s="155"/>
      <c r="T139" s="156"/>
      <c r="AT139" s="151" t="s">
        <v>117</v>
      </c>
      <c r="AU139" s="151" t="s">
        <v>115</v>
      </c>
      <c r="AV139" s="13" t="s">
        <v>115</v>
      </c>
      <c r="AW139" s="13" t="s">
        <v>32</v>
      </c>
      <c r="AX139" s="13" t="s">
        <v>76</v>
      </c>
      <c r="AY139" s="151" t="s">
        <v>109</v>
      </c>
    </row>
    <row r="140" spans="2:65" s="12" customFormat="1">
      <c r="B140" s="143"/>
      <c r="D140" s="144" t="s">
        <v>117</v>
      </c>
      <c r="E140" s="145" t="s">
        <v>1</v>
      </c>
      <c r="F140" s="146" t="s">
        <v>138</v>
      </c>
      <c r="H140" s="145" t="s">
        <v>1</v>
      </c>
      <c r="I140" s="147"/>
      <c r="L140" s="143"/>
      <c r="M140" s="148"/>
      <c r="T140" s="149"/>
      <c r="AT140" s="145" t="s">
        <v>117</v>
      </c>
      <c r="AU140" s="145" t="s">
        <v>115</v>
      </c>
      <c r="AV140" s="12" t="s">
        <v>81</v>
      </c>
      <c r="AW140" s="12" t="s">
        <v>32</v>
      </c>
      <c r="AX140" s="12" t="s">
        <v>76</v>
      </c>
      <c r="AY140" s="145" t="s">
        <v>109</v>
      </c>
    </row>
    <row r="141" spans="2:65" s="13" customFormat="1">
      <c r="B141" s="150"/>
      <c r="D141" s="144" t="s">
        <v>117</v>
      </c>
      <c r="E141" s="151" t="s">
        <v>1</v>
      </c>
      <c r="F141" s="152" t="s">
        <v>139</v>
      </c>
      <c r="H141" s="153">
        <v>-59.741</v>
      </c>
      <c r="I141" s="154"/>
      <c r="L141" s="150"/>
      <c r="M141" s="155"/>
      <c r="T141" s="156"/>
      <c r="AT141" s="151" t="s">
        <v>117</v>
      </c>
      <c r="AU141" s="151" t="s">
        <v>115</v>
      </c>
      <c r="AV141" s="13" t="s">
        <v>115</v>
      </c>
      <c r="AW141" s="13" t="s">
        <v>32</v>
      </c>
      <c r="AX141" s="13" t="s">
        <v>76</v>
      </c>
      <c r="AY141" s="151" t="s">
        <v>109</v>
      </c>
    </row>
    <row r="142" spans="2:65" s="13" customFormat="1">
      <c r="B142" s="150"/>
      <c r="D142" s="144" t="s">
        <v>117</v>
      </c>
      <c r="E142" s="151" t="s">
        <v>1</v>
      </c>
      <c r="F142" s="152" t="s">
        <v>140</v>
      </c>
      <c r="H142" s="153">
        <v>25.300999999999998</v>
      </c>
      <c r="I142" s="154"/>
      <c r="L142" s="150"/>
      <c r="M142" s="155"/>
      <c r="T142" s="156"/>
      <c r="AT142" s="151" t="s">
        <v>117</v>
      </c>
      <c r="AU142" s="151" t="s">
        <v>115</v>
      </c>
      <c r="AV142" s="13" t="s">
        <v>115</v>
      </c>
      <c r="AW142" s="13" t="s">
        <v>32</v>
      </c>
      <c r="AX142" s="13" t="s">
        <v>76</v>
      </c>
      <c r="AY142" s="151" t="s">
        <v>109</v>
      </c>
    </row>
    <row r="143" spans="2:65" s="12" customFormat="1">
      <c r="B143" s="143"/>
      <c r="D143" s="144" t="s">
        <v>117</v>
      </c>
      <c r="E143" s="145" t="s">
        <v>1</v>
      </c>
      <c r="F143" s="146" t="s">
        <v>141</v>
      </c>
      <c r="H143" s="145" t="s">
        <v>1</v>
      </c>
      <c r="I143" s="147"/>
      <c r="L143" s="143"/>
      <c r="M143" s="148"/>
      <c r="T143" s="149"/>
      <c r="AT143" s="145" t="s">
        <v>117</v>
      </c>
      <c r="AU143" s="145" t="s">
        <v>115</v>
      </c>
      <c r="AV143" s="12" t="s">
        <v>81</v>
      </c>
      <c r="AW143" s="12" t="s">
        <v>32</v>
      </c>
      <c r="AX143" s="12" t="s">
        <v>76</v>
      </c>
      <c r="AY143" s="145" t="s">
        <v>109</v>
      </c>
    </row>
    <row r="144" spans="2:65" s="13" customFormat="1">
      <c r="B144" s="150"/>
      <c r="D144" s="144" t="s">
        <v>117</v>
      </c>
      <c r="E144" s="151" t="s">
        <v>1</v>
      </c>
      <c r="F144" s="152" t="s">
        <v>142</v>
      </c>
      <c r="H144" s="153">
        <v>32.954999999999998</v>
      </c>
      <c r="I144" s="154"/>
      <c r="L144" s="150"/>
      <c r="M144" s="155"/>
      <c r="T144" s="156"/>
      <c r="AT144" s="151" t="s">
        <v>117</v>
      </c>
      <c r="AU144" s="151" t="s">
        <v>115</v>
      </c>
      <c r="AV144" s="13" t="s">
        <v>115</v>
      </c>
      <c r="AW144" s="13" t="s">
        <v>32</v>
      </c>
      <c r="AX144" s="13" t="s">
        <v>76</v>
      </c>
      <c r="AY144" s="151" t="s">
        <v>109</v>
      </c>
    </row>
    <row r="145" spans="2:51" s="15" customFormat="1">
      <c r="B145" s="164"/>
      <c r="D145" s="144" t="s">
        <v>117</v>
      </c>
      <c r="E145" s="165" t="s">
        <v>1</v>
      </c>
      <c r="F145" s="166" t="s">
        <v>143</v>
      </c>
      <c r="H145" s="167">
        <v>310.19099999999997</v>
      </c>
      <c r="I145" s="168"/>
      <c r="L145" s="164"/>
      <c r="M145" s="169"/>
      <c r="T145" s="170"/>
      <c r="AT145" s="165" t="s">
        <v>117</v>
      </c>
      <c r="AU145" s="165" t="s">
        <v>115</v>
      </c>
      <c r="AV145" s="15" t="s">
        <v>125</v>
      </c>
      <c r="AW145" s="15" t="s">
        <v>32</v>
      </c>
      <c r="AX145" s="15" t="s">
        <v>76</v>
      </c>
      <c r="AY145" s="165" t="s">
        <v>109</v>
      </c>
    </row>
    <row r="146" spans="2:51" s="12" customFormat="1">
      <c r="B146" s="143"/>
      <c r="D146" s="144" t="s">
        <v>117</v>
      </c>
      <c r="E146" s="145" t="s">
        <v>1</v>
      </c>
      <c r="F146" s="146" t="s">
        <v>144</v>
      </c>
      <c r="H146" s="145" t="s">
        <v>1</v>
      </c>
      <c r="I146" s="147"/>
      <c r="L146" s="143"/>
      <c r="M146" s="148"/>
      <c r="T146" s="149"/>
      <c r="AT146" s="145" t="s">
        <v>117</v>
      </c>
      <c r="AU146" s="145" t="s">
        <v>115</v>
      </c>
      <c r="AV146" s="12" t="s">
        <v>81</v>
      </c>
      <c r="AW146" s="12" t="s">
        <v>32</v>
      </c>
      <c r="AX146" s="12" t="s">
        <v>76</v>
      </c>
      <c r="AY146" s="145" t="s">
        <v>109</v>
      </c>
    </row>
    <row r="147" spans="2:51" s="13" customFormat="1">
      <c r="B147" s="150"/>
      <c r="D147" s="144" t="s">
        <v>117</v>
      </c>
      <c r="E147" s="151" t="s">
        <v>1</v>
      </c>
      <c r="F147" s="152" t="s">
        <v>145</v>
      </c>
      <c r="H147" s="153">
        <v>311.53500000000003</v>
      </c>
      <c r="I147" s="154"/>
      <c r="L147" s="150"/>
      <c r="M147" s="155"/>
      <c r="T147" s="156"/>
      <c r="AT147" s="151" t="s">
        <v>117</v>
      </c>
      <c r="AU147" s="151" t="s">
        <v>115</v>
      </c>
      <c r="AV147" s="13" t="s">
        <v>115</v>
      </c>
      <c r="AW147" s="13" t="s">
        <v>32</v>
      </c>
      <c r="AX147" s="13" t="s">
        <v>76</v>
      </c>
      <c r="AY147" s="151" t="s">
        <v>109</v>
      </c>
    </row>
    <row r="148" spans="2:51" s="12" customFormat="1">
      <c r="B148" s="143"/>
      <c r="D148" s="144" t="s">
        <v>117</v>
      </c>
      <c r="E148" s="145" t="s">
        <v>1</v>
      </c>
      <c r="F148" s="146" t="s">
        <v>135</v>
      </c>
      <c r="H148" s="145" t="s">
        <v>1</v>
      </c>
      <c r="I148" s="147"/>
      <c r="L148" s="143"/>
      <c r="M148" s="148"/>
      <c r="T148" s="149"/>
      <c r="AT148" s="145" t="s">
        <v>117</v>
      </c>
      <c r="AU148" s="145" t="s">
        <v>115</v>
      </c>
      <c r="AV148" s="12" t="s">
        <v>81</v>
      </c>
      <c r="AW148" s="12" t="s">
        <v>32</v>
      </c>
      <c r="AX148" s="12" t="s">
        <v>76</v>
      </c>
      <c r="AY148" s="145" t="s">
        <v>109</v>
      </c>
    </row>
    <row r="149" spans="2:51" s="13" customFormat="1">
      <c r="B149" s="150"/>
      <c r="D149" s="144" t="s">
        <v>117</v>
      </c>
      <c r="E149" s="151" t="s">
        <v>1</v>
      </c>
      <c r="F149" s="152" t="s">
        <v>136</v>
      </c>
      <c r="H149" s="153">
        <v>-33.749000000000002</v>
      </c>
      <c r="I149" s="154"/>
      <c r="L149" s="150"/>
      <c r="M149" s="155"/>
      <c r="T149" s="156"/>
      <c r="AT149" s="151" t="s">
        <v>117</v>
      </c>
      <c r="AU149" s="151" t="s">
        <v>115</v>
      </c>
      <c r="AV149" s="13" t="s">
        <v>115</v>
      </c>
      <c r="AW149" s="13" t="s">
        <v>32</v>
      </c>
      <c r="AX149" s="13" t="s">
        <v>76</v>
      </c>
      <c r="AY149" s="151" t="s">
        <v>109</v>
      </c>
    </row>
    <row r="150" spans="2:51" s="13" customFormat="1">
      <c r="B150" s="150"/>
      <c r="D150" s="144" t="s">
        <v>117</v>
      </c>
      <c r="E150" s="151" t="s">
        <v>1</v>
      </c>
      <c r="F150" s="152" t="s">
        <v>137</v>
      </c>
      <c r="H150" s="153">
        <v>16.501999999999999</v>
      </c>
      <c r="I150" s="154"/>
      <c r="L150" s="150"/>
      <c r="M150" s="155"/>
      <c r="T150" s="156"/>
      <c r="AT150" s="151" t="s">
        <v>117</v>
      </c>
      <c r="AU150" s="151" t="s">
        <v>115</v>
      </c>
      <c r="AV150" s="13" t="s">
        <v>115</v>
      </c>
      <c r="AW150" s="13" t="s">
        <v>32</v>
      </c>
      <c r="AX150" s="13" t="s">
        <v>76</v>
      </c>
      <c r="AY150" s="151" t="s">
        <v>109</v>
      </c>
    </row>
    <row r="151" spans="2:51" s="12" customFormat="1">
      <c r="B151" s="143"/>
      <c r="D151" s="144" t="s">
        <v>117</v>
      </c>
      <c r="E151" s="145" t="s">
        <v>1</v>
      </c>
      <c r="F151" s="146" t="s">
        <v>138</v>
      </c>
      <c r="H151" s="145" t="s">
        <v>1</v>
      </c>
      <c r="I151" s="147"/>
      <c r="L151" s="143"/>
      <c r="M151" s="148"/>
      <c r="T151" s="149"/>
      <c r="AT151" s="145" t="s">
        <v>117</v>
      </c>
      <c r="AU151" s="145" t="s">
        <v>115</v>
      </c>
      <c r="AV151" s="12" t="s">
        <v>81</v>
      </c>
      <c r="AW151" s="12" t="s">
        <v>32</v>
      </c>
      <c r="AX151" s="12" t="s">
        <v>76</v>
      </c>
      <c r="AY151" s="145" t="s">
        <v>109</v>
      </c>
    </row>
    <row r="152" spans="2:51" s="13" customFormat="1">
      <c r="B152" s="150"/>
      <c r="D152" s="144" t="s">
        <v>117</v>
      </c>
      <c r="E152" s="151" t="s">
        <v>1</v>
      </c>
      <c r="F152" s="152" t="s">
        <v>139</v>
      </c>
      <c r="H152" s="153">
        <v>-59.741</v>
      </c>
      <c r="I152" s="154"/>
      <c r="L152" s="150"/>
      <c r="M152" s="155"/>
      <c r="T152" s="156"/>
      <c r="AT152" s="151" t="s">
        <v>117</v>
      </c>
      <c r="AU152" s="151" t="s">
        <v>115</v>
      </c>
      <c r="AV152" s="13" t="s">
        <v>115</v>
      </c>
      <c r="AW152" s="13" t="s">
        <v>32</v>
      </c>
      <c r="AX152" s="13" t="s">
        <v>76</v>
      </c>
      <c r="AY152" s="151" t="s">
        <v>109</v>
      </c>
    </row>
    <row r="153" spans="2:51" s="13" customFormat="1">
      <c r="B153" s="150"/>
      <c r="D153" s="144" t="s">
        <v>117</v>
      </c>
      <c r="E153" s="151" t="s">
        <v>1</v>
      </c>
      <c r="F153" s="152" t="s">
        <v>140</v>
      </c>
      <c r="H153" s="153">
        <v>25.300999999999998</v>
      </c>
      <c r="I153" s="154"/>
      <c r="L153" s="150"/>
      <c r="M153" s="155"/>
      <c r="T153" s="156"/>
      <c r="AT153" s="151" t="s">
        <v>117</v>
      </c>
      <c r="AU153" s="151" t="s">
        <v>115</v>
      </c>
      <c r="AV153" s="13" t="s">
        <v>115</v>
      </c>
      <c r="AW153" s="13" t="s">
        <v>32</v>
      </c>
      <c r="AX153" s="13" t="s">
        <v>76</v>
      </c>
      <c r="AY153" s="151" t="s">
        <v>109</v>
      </c>
    </row>
    <row r="154" spans="2:51" s="12" customFormat="1">
      <c r="B154" s="143"/>
      <c r="D154" s="144" t="s">
        <v>117</v>
      </c>
      <c r="E154" s="145" t="s">
        <v>1</v>
      </c>
      <c r="F154" s="146" t="s">
        <v>141</v>
      </c>
      <c r="H154" s="145" t="s">
        <v>1</v>
      </c>
      <c r="I154" s="147"/>
      <c r="L154" s="143"/>
      <c r="M154" s="148"/>
      <c r="T154" s="149"/>
      <c r="AT154" s="145" t="s">
        <v>117</v>
      </c>
      <c r="AU154" s="145" t="s">
        <v>115</v>
      </c>
      <c r="AV154" s="12" t="s">
        <v>81</v>
      </c>
      <c r="AW154" s="12" t="s">
        <v>32</v>
      </c>
      <c r="AX154" s="12" t="s">
        <v>76</v>
      </c>
      <c r="AY154" s="145" t="s">
        <v>109</v>
      </c>
    </row>
    <row r="155" spans="2:51" s="13" customFormat="1">
      <c r="B155" s="150"/>
      <c r="D155" s="144" t="s">
        <v>117</v>
      </c>
      <c r="E155" s="151" t="s">
        <v>1</v>
      </c>
      <c r="F155" s="152" t="s">
        <v>142</v>
      </c>
      <c r="H155" s="153">
        <v>32.954999999999998</v>
      </c>
      <c r="I155" s="154"/>
      <c r="L155" s="150"/>
      <c r="M155" s="155"/>
      <c r="T155" s="156"/>
      <c r="AT155" s="151" t="s">
        <v>117</v>
      </c>
      <c r="AU155" s="151" t="s">
        <v>115</v>
      </c>
      <c r="AV155" s="13" t="s">
        <v>115</v>
      </c>
      <c r="AW155" s="13" t="s">
        <v>32</v>
      </c>
      <c r="AX155" s="13" t="s">
        <v>76</v>
      </c>
      <c r="AY155" s="151" t="s">
        <v>109</v>
      </c>
    </row>
    <row r="156" spans="2:51" s="15" customFormat="1">
      <c r="B156" s="164"/>
      <c r="D156" s="144" t="s">
        <v>117</v>
      </c>
      <c r="E156" s="165" t="s">
        <v>1</v>
      </c>
      <c r="F156" s="166" t="s">
        <v>143</v>
      </c>
      <c r="H156" s="167">
        <v>292.803</v>
      </c>
      <c r="I156" s="168"/>
      <c r="L156" s="164"/>
      <c r="M156" s="169"/>
      <c r="T156" s="170"/>
      <c r="AT156" s="165" t="s">
        <v>117</v>
      </c>
      <c r="AU156" s="165" t="s">
        <v>115</v>
      </c>
      <c r="AV156" s="15" t="s">
        <v>125</v>
      </c>
      <c r="AW156" s="15" t="s">
        <v>32</v>
      </c>
      <c r="AX156" s="15" t="s">
        <v>76</v>
      </c>
      <c r="AY156" s="165" t="s">
        <v>109</v>
      </c>
    </row>
    <row r="157" spans="2:51" s="12" customFormat="1">
      <c r="B157" s="143"/>
      <c r="D157" s="144" t="s">
        <v>117</v>
      </c>
      <c r="E157" s="145" t="s">
        <v>1</v>
      </c>
      <c r="F157" s="146" t="s">
        <v>146</v>
      </c>
      <c r="H157" s="145" t="s">
        <v>1</v>
      </c>
      <c r="I157" s="147"/>
      <c r="L157" s="143"/>
      <c r="M157" s="148"/>
      <c r="T157" s="149"/>
      <c r="AT157" s="145" t="s">
        <v>117</v>
      </c>
      <c r="AU157" s="145" t="s">
        <v>115</v>
      </c>
      <c r="AV157" s="12" t="s">
        <v>81</v>
      </c>
      <c r="AW157" s="12" t="s">
        <v>32</v>
      </c>
      <c r="AX157" s="12" t="s">
        <v>76</v>
      </c>
      <c r="AY157" s="145" t="s">
        <v>109</v>
      </c>
    </row>
    <row r="158" spans="2:51" s="13" customFormat="1">
      <c r="B158" s="150"/>
      <c r="D158" s="144" t="s">
        <v>117</v>
      </c>
      <c r="E158" s="151" t="s">
        <v>1</v>
      </c>
      <c r="F158" s="152" t="s">
        <v>147</v>
      </c>
      <c r="H158" s="153">
        <v>934.60500000000002</v>
      </c>
      <c r="I158" s="154"/>
      <c r="L158" s="150"/>
      <c r="M158" s="155"/>
      <c r="T158" s="156"/>
      <c r="AT158" s="151" t="s">
        <v>117</v>
      </c>
      <c r="AU158" s="151" t="s">
        <v>115</v>
      </c>
      <c r="AV158" s="13" t="s">
        <v>115</v>
      </c>
      <c r="AW158" s="13" t="s">
        <v>32</v>
      </c>
      <c r="AX158" s="13" t="s">
        <v>76</v>
      </c>
      <c r="AY158" s="151" t="s">
        <v>109</v>
      </c>
    </row>
    <row r="159" spans="2:51" s="12" customFormat="1">
      <c r="B159" s="143"/>
      <c r="D159" s="144" t="s">
        <v>117</v>
      </c>
      <c r="E159" s="145" t="s">
        <v>1</v>
      </c>
      <c r="F159" s="146" t="s">
        <v>135</v>
      </c>
      <c r="H159" s="145" t="s">
        <v>1</v>
      </c>
      <c r="I159" s="147"/>
      <c r="L159" s="143"/>
      <c r="M159" s="148"/>
      <c r="T159" s="149"/>
      <c r="AT159" s="145" t="s">
        <v>117</v>
      </c>
      <c r="AU159" s="145" t="s">
        <v>115</v>
      </c>
      <c r="AV159" s="12" t="s">
        <v>81</v>
      </c>
      <c r="AW159" s="12" t="s">
        <v>32</v>
      </c>
      <c r="AX159" s="12" t="s">
        <v>76</v>
      </c>
      <c r="AY159" s="145" t="s">
        <v>109</v>
      </c>
    </row>
    <row r="160" spans="2:51" s="13" customFormat="1">
      <c r="B160" s="150"/>
      <c r="D160" s="144" t="s">
        <v>117</v>
      </c>
      <c r="E160" s="151" t="s">
        <v>1</v>
      </c>
      <c r="F160" s="152" t="s">
        <v>148</v>
      </c>
      <c r="H160" s="153">
        <v>-101.246</v>
      </c>
      <c r="I160" s="154"/>
      <c r="L160" s="150"/>
      <c r="M160" s="155"/>
      <c r="T160" s="156"/>
      <c r="AT160" s="151" t="s">
        <v>117</v>
      </c>
      <c r="AU160" s="151" t="s">
        <v>115</v>
      </c>
      <c r="AV160" s="13" t="s">
        <v>115</v>
      </c>
      <c r="AW160" s="13" t="s">
        <v>32</v>
      </c>
      <c r="AX160" s="13" t="s">
        <v>76</v>
      </c>
      <c r="AY160" s="151" t="s">
        <v>109</v>
      </c>
    </row>
    <row r="161" spans="2:51" s="13" customFormat="1">
      <c r="B161" s="150"/>
      <c r="D161" s="144" t="s">
        <v>117</v>
      </c>
      <c r="E161" s="151" t="s">
        <v>1</v>
      </c>
      <c r="F161" s="152" t="s">
        <v>149</v>
      </c>
      <c r="H161" s="153">
        <v>49.506999999999998</v>
      </c>
      <c r="I161" s="154"/>
      <c r="L161" s="150"/>
      <c r="M161" s="155"/>
      <c r="T161" s="156"/>
      <c r="AT161" s="151" t="s">
        <v>117</v>
      </c>
      <c r="AU161" s="151" t="s">
        <v>115</v>
      </c>
      <c r="AV161" s="13" t="s">
        <v>115</v>
      </c>
      <c r="AW161" s="13" t="s">
        <v>32</v>
      </c>
      <c r="AX161" s="13" t="s">
        <v>76</v>
      </c>
      <c r="AY161" s="151" t="s">
        <v>109</v>
      </c>
    </row>
    <row r="162" spans="2:51" s="12" customFormat="1">
      <c r="B162" s="143"/>
      <c r="D162" s="144" t="s">
        <v>117</v>
      </c>
      <c r="E162" s="145" t="s">
        <v>1</v>
      </c>
      <c r="F162" s="146" t="s">
        <v>138</v>
      </c>
      <c r="H162" s="145" t="s">
        <v>1</v>
      </c>
      <c r="I162" s="147"/>
      <c r="L162" s="143"/>
      <c r="M162" s="148"/>
      <c r="T162" s="149"/>
      <c r="AT162" s="145" t="s">
        <v>117</v>
      </c>
      <c r="AU162" s="145" t="s">
        <v>115</v>
      </c>
      <c r="AV162" s="12" t="s">
        <v>81</v>
      </c>
      <c r="AW162" s="12" t="s">
        <v>32</v>
      </c>
      <c r="AX162" s="12" t="s">
        <v>76</v>
      </c>
      <c r="AY162" s="145" t="s">
        <v>109</v>
      </c>
    </row>
    <row r="163" spans="2:51" s="13" customFormat="1">
      <c r="B163" s="150"/>
      <c r="D163" s="144" t="s">
        <v>117</v>
      </c>
      <c r="E163" s="151" t="s">
        <v>1</v>
      </c>
      <c r="F163" s="152" t="s">
        <v>150</v>
      </c>
      <c r="H163" s="153">
        <v>-179.22300000000001</v>
      </c>
      <c r="I163" s="154"/>
      <c r="L163" s="150"/>
      <c r="M163" s="155"/>
      <c r="T163" s="156"/>
      <c r="AT163" s="151" t="s">
        <v>117</v>
      </c>
      <c r="AU163" s="151" t="s">
        <v>115</v>
      </c>
      <c r="AV163" s="13" t="s">
        <v>115</v>
      </c>
      <c r="AW163" s="13" t="s">
        <v>32</v>
      </c>
      <c r="AX163" s="13" t="s">
        <v>76</v>
      </c>
      <c r="AY163" s="151" t="s">
        <v>109</v>
      </c>
    </row>
    <row r="164" spans="2:51" s="13" customFormat="1">
      <c r="B164" s="150"/>
      <c r="D164" s="144" t="s">
        <v>117</v>
      </c>
      <c r="E164" s="151" t="s">
        <v>1</v>
      </c>
      <c r="F164" s="152" t="s">
        <v>151</v>
      </c>
      <c r="H164" s="153">
        <v>75.902000000000001</v>
      </c>
      <c r="I164" s="154"/>
      <c r="L164" s="150"/>
      <c r="M164" s="155"/>
      <c r="T164" s="156"/>
      <c r="AT164" s="151" t="s">
        <v>117</v>
      </c>
      <c r="AU164" s="151" t="s">
        <v>115</v>
      </c>
      <c r="AV164" s="13" t="s">
        <v>115</v>
      </c>
      <c r="AW164" s="13" t="s">
        <v>32</v>
      </c>
      <c r="AX164" s="13" t="s">
        <v>76</v>
      </c>
      <c r="AY164" s="151" t="s">
        <v>109</v>
      </c>
    </row>
    <row r="165" spans="2:51" s="12" customFormat="1">
      <c r="B165" s="143"/>
      <c r="D165" s="144" t="s">
        <v>117</v>
      </c>
      <c r="E165" s="145" t="s">
        <v>1</v>
      </c>
      <c r="F165" s="146" t="s">
        <v>141</v>
      </c>
      <c r="H165" s="145" t="s">
        <v>1</v>
      </c>
      <c r="I165" s="147"/>
      <c r="L165" s="143"/>
      <c r="M165" s="148"/>
      <c r="T165" s="149"/>
      <c r="AT165" s="145" t="s">
        <v>117</v>
      </c>
      <c r="AU165" s="145" t="s">
        <v>115</v>
      </c>
      <c r="AV165" s="12" t="s">
        <v>81</v>
      </c>
      <c r="AW165" s="12" t="s">
        <v>32</v>
      </c>
      <c r="AX165" s="12" t="s">
        <v>76</v>
      </c>
      <c r="AY165" s="145" t="s">
        <v>109</v>
      </c>
    </row>
    <row r="166" spans="2:51" s="13" customFormat="1">
      <c r="B166" s="150"/>
      <c r="D166" s="144" t="s">
        <v>117</v>
      </c>
      <c r="E166" s="151" t="s">
        <v>1</v>
      </c>
      <c r="F166" s="152" t="s">
        <v>152</v>
      </c>
      <c r="H166" s="153">
        <v>98.864999999999995</v>
      </c>
      <c r="I166" s="154"/>
      <c r="L166" s="150"/>
      <c r="M166" s="155"/>
      <c r="T166" s="156"/>
      <c r="AT166" s="151" t="s">
        <v>117</v>
      </c>
      <c r="AU166" s="151" t="s">
        <v>115</v>
      </c>
      <c r="AV166" s="13" t="s">
        <v>115</v>
      </c>
      <c r="AW166" s="13" t="s">
        <v>32</v>
      </c>
      <c r="AX166" s="13" t="s">
        <v>76</v>
      </c>
      <c r="AY166" s="151" t="s">
        <v>109</v>
      </c>
    </row>
    <row r="167" spans="2:51" s="12" customFormat="1">
      <c r="B167" s="143"/>
      <c r="D167" s="144" t="s">
        <v>117</v>
      </c>
      <c r="E167" s="145" t="s">
        <v>1</v>
      </c>
      <c r="F167" s="146" t="s">
        <v>153</v>
      </c>
      <c r="H167" s="145" t="s">
        <v>1</v>
      </c>
      <c r="I167" s="147"/>
      <c r="L167" s="143"/>
      <c r="M167" s="148"/>
      <c r="T167" s="149"/>
      <c r="AT167" s="145" t="s">
        <v>117</v>
      </c>
      <c r="AU167" s="145" t="s">
        <v>115</v>
      </c>
      <c r="AV167" s="12" t="s">
        <v>81</v>
      </c>
      <c r="AW167" s="12" t="s">
        <v>32</v>
      </c>
      <c r="AX167" s="12" t="s">
        <v>76</v>
      </c>
      <c r="AY167" s="145" t="s">
        <v>109</v>
      </c>
    </row>
    <row r="168" spans="2:51" s="13" customFormat="1">
      <c r="B168" s="150"/>
      <c r="D168" s="144" t="s">
        <v>117</v>
      </c>
      <c r="E168" s="151" t="s">
        <v>1</v>
      </c>
      <c r="F168" s="152" t="s">
        <v>154</v>
      </c>
      <c r="H168" s="153">
        <v>-4.8</v>
      </c>
      <c r="I168" s="154"/>
      <c r="L168" s="150"/>
      <c r="M168" s="155"/>
      <c r="T168" s="156"/>
      <c r="AT168" s="151" t="s">
        <v>117</v>
      </c>
      <c r="AU168" s="151" t="s">
        <v>115</v>
      </c>
      <c r="AV168" s="13" t="s">
        <v>115</v>
      </c>
      <c r="AW168" s="13" t="s">
        <v>32</v>
      </c>
      <c r="AX168" s="13" t="s">
        <v>76</v>
      </c>
      <c r="AY168" s="151" t="s">
        <v>109</v>
      </c>
    </row>
    <row r="169" spans="2:51" s="13" customFormat="1">
      <c r="B169" s="150"/>
      <c r="D169" s="144" t="s">
        <v>117</v>
      </c>
      <c r="E169" s="151" t="s">
        <v>1</v>
      </c>
      <c r="F169" s="152" t="s">
        <v>155</v>
      </c>
      <c r="H169" s="153">
        <v>3.2759999999999998</v>
      </c>
      <c r="I169" s="154"/>
      <c r="L169" s="150"/>
      <c r="M169" s="155"/>
      <c r="T169" s="156"/>
      <c r="AT169" s="151" t="s">
        <v>117</v>
      </c>
      <c r="AU169" s="151" t="s">
        <v>115</v>
      </c>
      <c r="AV169" s="13" t="s">
        <v>115</v>
      </c>
      <c r="AW169" s="13" t="s">
        <v>32</v>
      </c>
      <c r="AX169" s="13" t="s">
        <v>76</v>
      </c>
      <c r="AY169" s="151" t="s">
        <v>109</v>
      </c>
    </row>
    <row r="170" spans="2:51" s="15" customFormat="1">
      <c r="B170" s="164"/>
      <c r="D170" s="144" t="s">
        <v>117</v>
      </c>
      <c r="E170" s="165" t="s">
        <v>1</v>
      </c>
      <c r="F170" s="166" t="s">
        <v>143</v>
      </c>
      <c r="H170" s="167">
        <v>876.88600000000008</v>
      </c>
      <c r="I170" s="168"/>
      <c r="L170" s="164"/>
      <c r="M170" s="169"/>
      <c r="T170" s="170"/>
      <c r="AT170" s="165" t="s">
        <v>117</v>
      </c>
      <c r="AU170" s="165" t="s">
        <v>115</v>
      </c>
      <c r="AV170" s="15" t="s">
        <v>125</v>
      </c>
      <c r="AW170" s="15" t="s">
        <v>32</v>
      </c>
      <c r="AX170" s="15" t="s">
        <v>76</v>
      </c>
      <c r="AY170" s="165" t="s">
        <v>109</v>
      </c>
    </row>
    <row r="171" spans="2:51" s="12" customFormat="1">
      <c r="B171" s="143"/>
      <c r="D171" s="144" t="s">
        <v>117</v>
      </c>
      <c r="E171" s="145" t="s">
        <v>1</v>
      </c>
      <c r="F171" s="146" t="s">
        <v>156</v>
      </c>
      <c r="H171" s="145" t="s">
        <v>1</v>
      </c>
      <c r="I171" s="147"/>
      <c r="L171" s="143"/>
      <c r="M171" s="148"/>
      <c r="T171" s="149"/>
      <c r="AT171" s="145" t="s">
        <v>117</v>
      </c>
      <c r="AU171" s="145" t="s">
        <v>115</v>
      </c>
      <c r="AV171" s="12" t="s">
        <v>81</v>
      </c>
      <c r="AW171" s="12" t="s">
        <v>32</v>
      </c>
      <c r="AX171" s="12" t="s">
        <v>76</v>
      </c>
      <c r="AY171" s="145" t="s">
        <v>109</v>
      </c>
    </row>
    <row r="172" spans="2:51" s="13" customFormat="1">
      <c r="B172" s="150"/>
      <c r="D172" s="144" t="s">
        <v>117</v>
      </c>
      <c r="E172" s="151" t="s">
        <v>1</v>
      </c>
      <c r="F172" s="152" t="s">
        <v>134</v>
      </c>
      <c r="H172" s="153">
        <v>328.923</v>
      </c>
      <c r="I172" s="154"/>
      <c r="L172" s="150"/>
      <c r="M172" s="155"/>
      <c r="T172" s="156"/>
      <c r="AT172" s="151" t="s">
        <v>117</v>
      </c>
      <c r="AU172" s="151" t="s">
        <v>115</v>
      </c>
      <c r="AV172" s="13" t="s">
        <v>115</v>
      </c>
      <c r="AW172" s="13" t="s">
        <v>32</v>
      </c>
      <c r="AX172" s="13" t="s">
        <v>76</v>
      </c>
      <c r="AY172" s="151" t="s">
        <v>109</v>
      </c>
    </row>
    <row r="173" spans="2:51" s="12" customFormat="1">
      <c r="B173" s="143"/>
      <c r="D173" s="144" t="s">
        <v>117</v>
      </c>
      <c r="E173" s="145" t="s">
        <v>1</v>
      </c>
      <c r="F173" s="146" t="s">
        <v>135</v>
      </c>
      <c r="H173" s="145" t="s">
        <v>1</v>
      </c>
      <c r="I173" s="147"/>
      <c r="L173" s="143"/>
      <c r="M173" s="148"/>
      <c r="T173" s="149"/>
      <c r="AT173" s="145" t="s">
        <v>117</v>
      </c>
      <c r="AU173" s="145" t="s">
        <v>115</v>
      </c>
      <c r="AV173" s="12" t="s">
        <v>81</v>
      </c>
      <c r="AW173" s="12" t="s">
        <v>32</v>
      </c>
      <c r="AX173" s="12" t="s">
        <v>76</v>
      </c>
      <c r="AY173" s="145" t="s">
        <v>109</v>
      </c>
    </row>
    <row r="174" spans="2:51" s="13" customFormat="1">
      <c r="B174" s="150"/>
      <c r="D174" s="144" t="s">
        <v>117</v>
      </c>
      <c r="E174" s="151" t="s">
        <v>1</v>
      </c>
      <c r="F174" s="152" t="s">
        <v>136</v>
      </c>
      <c r="H174" s="153">
        <v>-33.749000000000002</v>
      </c>
      <c r="I174" s="154"/>
      <c r="L174" s="150"/>
      <c r="M174" s="155"/>
      <c r="T174" s="156"/>
      <c r="AT174" s="151" t="s">
        <v>117</v>
      </c>
      <c r="AU174" s="151" t="s">
        <v>115</v>
      </c>
      <c r="AV174" s="13" t="s">
        <v>115</v>
      </c>
      <c r="AW174" s="13" t="s">
        <v>32</v>
      </c>
      <c r="AX174" s="13" t="s">
        <v>76</v>
      </c>
      <c r="AY174" s="151" t="s">
        <v>109</v>
      </c>
    </row>
    <row r="175" spans="2:51" s="13" customFormat="1">
      <c r="B175" s="150"/>
      <c r="D175" s="144" t="s">
        <v>117</v>
      </c>
      <c r="E175" s="151" t="s">
        <v>1</v>
      </c>
      <c r="F175" s="152" t="s">
        <v>137</v>
      </c>
      <c r="H175" s="153">
        <v>16.501999999999999</v>
      </c>
      <c r="I175" s="154"/>
      <c r="L175" s="150"/>
      <c r="M175" s="155"/>
      <c r="T175" s="156"/>
      <c r="AT175" s="151" t="s">
        <v>117</v>
      </c>
      <c r="AU175" s="151" t="s">
        <v>115</v>
      </c>
      <c r="AV175" s="13" t="s">
        <v>115</v>
      </c>
      <c r="AW175" s="13" t="s">
        <v>32</v>
      </c>
      <c r="AX175" s="13" t="s">
        <v>76</v>
      </c>
      <c r="AY175" s="151" t="s">
        <v>109</v>
      </c>
    </row>
    <row r="176" spans="2:51" s="12" customFormat="1">
      <c r="B176" s="143"/>
      <c r="D176" s="144" t="s">
        <v>117</v>
      </c>
      <c r="E176" s="145" t="s">
        <v>1</v>
      </c>
      <c r="F176" s="146" t="s">
        <v>138</v>
      </c>
      <c r="H176" s="145" t="s">
        <v>1</v>
      </c>
      <c r="I176" s="147"/>
      <c r="L176" s="143"/>
      <c r="M176" s="148"/>
      <c r="T176" s="149"/>
      <c r="AT176" s="145" t="s">
        <v>117</v>
      </c>
      <c r="AU176" s="145" t="s">
        <v>115</v>
      </c>
      <c r="AV176" s="12" t="s">
        <v>81</v>
      </c>
      <c r="AW176" s="12" t="s">
        <v>32</v>
      </c>
      <c r="AX176" s="12" t="s">
        <v>76</v>
      </c>
      <c r="AY176" s="145" t="s">
        <v>109</v>
      </c>
    </row>
    <row r="177" spans="2:51" s="13" customFormat="1">
      <c r="B177" s="150"/>
      <c r="D177" s="144" t="s">
        <v>117</v>
      </c>
      <c r="E177" s="151" t="s">
        <v>1</v>
      </c>
      <c r="F177" s="152" t="s">
        <v>139</v>
      </c>
      <c r="H177" s="153">
        <v>-59.741</v>
      </c>
      <c r="I177" s="154"/>
      <c r="L177" s="150"/>
      <c r="M177" s="155"/>
      <c r="T177" s="156"/>
      <c r="AT177" s="151" t="s">
        <v>117</v>
      </c>
      <c r="AU177" s="151" t="s">
        <v>115</v>
      </c>
      <c r="AV177" s="13" t="s">
        <v>115</v>
      </c>
      <c r="AW177" s="13" t="s">
        <v>32</v>
      </c>
      <c r="AX177" s="13" t="s">
        <v>76</v>
      </c>
      <c r="AY177" s="151" t="s">
        <v>109</v>
      </c>
    </row>
    <row r="178" spans="2:51" s="13" customFormat="1">
      <c r="B178" s="150"/>
      <c r="D178" s="144" t="s">
        <v>117</v>
      </c>
      <c r="E178" s="151" t="s">
        <v>1</v>
      </c>
      <c r="F178" s="152" t="s">
        <v>140</v>
      </c>
      <c r="H178" s="153">
        <v>25.300999999999998</v>
      </c>
      <c r="I178" s="154"/>
      <c r="L178" s="150"/>
      <c r="M178" s="155"/>
      <c r="T178" s="156"/>
      <c r="AT178" s="151" t="s">
        <v>117</v>
      </c>
      <c r="AU178" s="151" t="s">
        <v>115</v>
      </c>
      <c r="AV178" s="13" t="s">
        <v>115</v>
      </c>
      <c r="AW178" s="13" t="s">
        <v>32</v>
      </c>
      <c r="AX178" s="13" t="s">
        <v>76</v>
      </c>
      <c r="AY178" s="151" t="s">
        <v>109</v>
      </c>
    </row>
    <row r="179" spans="2:51" s="12" customFormat="1">
      <c r="B179" s="143"/>
      <c r="D179" s="144" t="s">
        <v>117</v>
      </c>
      <c r="E179" s="145" t="s">
        <v>1</v>
      </c>
      <c r="F179" s="146" t="s">
        <v>141</v>
      </c>
      <c r="H179" s="145" t="s">
        <v>1</v>
      </c>
      <c r="I179" s="147"/>
      <c r="L179" s="143"/>
      <c r="M179" s="148"/>
      <c r="T179" s="149"/>
      <c r="AT179" s="145" t="s">
        <v>117</v>
      </c>
      <c r="AU179" s="145" t="s">
        <v>115</v>
      </c>
      <c r="AV179" s="12" t="s">
        <v>81</v>
      </c>
      <c r="AW179" s="12" t="s">
        <v>32</v>
      </c>
      <c r="AX179" s="12" t="s">
        <v>76</v>
      </c>
      <c r="AY179" s="145" t="s">
        <v>109</v>
      </c>
    </row>
    <row r="180" spans="2:51" s="13" customFormat="1">
      <c r="B180" s="150"/>
      <c r="D180" s="144" t="s">
        <v>117</v>
      </c>
      <c r="E180" s="151" t="s">
        <v>1</v>
      </c>
      <c r="F180" s="152" t="s">
        <v>142</v>
      </c>
      <c r="H180" s="153">
        <v>32.954999999999998</v>
      </c>
      <c r="I180" s="154"/>
      <c r="L180" s="150"/>
      <c r="M180" s="155"/>
      <c r="T180" s="156"/>
      <c r="AT180" s="151" t="s">
        <v>117</v>
      </c>
      <c r="AU180" s="151" t="s">
        <v>115</v>
      </c>
      <c r="AV180" s="13" t="s">
        <v>115</v>
      </c>
      <c r="AW180" s="13" t="s">
        <v>32</v>
      </c>
      <c r="AX180" s="13" t="s">
        <v>76</v>
      </c>
      <c r="AY180" s="151" t="s">
        <v>109</v>
      </c>
    </row>
    <row r="181" spans="2:51" s="12" customFormat="1">
      <c r="B181" s="143"/>
      <c r="D181" s="144" t="s">
        <v>117</v>
      </c>
      <c r="E181" s="145" t="s">
        <v>1</v>
      </c>
      <c r="F181" s="146" t="s">
        <v>153</v>
      </c>
      <c r="H181" s="145" t="s">
        <v>1</v>
      </c>
      <c r="I181" s="147"/>
      <c r="L181" s="143"/>
      <c r="M181" s="148"/>
      <c r="T181" s="149"/>
      <c r="AT181" s="145" t="s">
        <v>117</v>
      </c>
      <c r="AU181" s="145" t="s">
        <v>115</v>
      </c>
      <c r="AV181" s="12" t="s">
        <v>81</v>
      </c>
      <c r="AW181" s="12" t="s">
        <v>32</v>
      </c>
      <c r="AX181" s="12" t="s">
        <v>76</v>
      </c>
      <c r="AY181" s="145" t="s">
        <v>109</v>
      </c>
    </row>
    <row r="182" spans="2:51" s="13" customFormat="1">
      <c r="B182" s="150"/>
      <c r="D182" s="144" t="s">
        <v>117</v>
      </c>
      <c r="E182" s="151" t="s">
        <v>1</v>
      </c>
      <c r="F182" s="152" t="s">
        <v>157</v>
      </c>
      <c r="H182" s="153">
        <v>-1.6</v>
      </c>
      <c r="I182" s="154"/>
      <c r="L182" s="150"/>
      <c r="M182" s="155"/>
      <c r="T182" s="156"/>
      <c r="AT182" s="151" t="s">
        <v>117</v>
      </c>
      <c r="AU182" s="151" t="s">
        <v>115</v>
      </c>
      <c r="AV182" s="13" t="s">
        <v>115</v>
      </c>
      <c r="AW182" s="13" t="s">
        <v>32</v>
      </c>
      <c r="AX182" s="13" t="s">
        <v>76</v>
      </c>
      <c r="AY182" s="151" t="s">
        <v>109</v>
      </c>
    </row>
    <row r="183" spans="2:51" s="13" customFormat="1">
      <c r="B183" s="150"/>
      <c r="D183" s="144" t="s">
        <v>117</v>
      </c>
      <c r="E183" s="151" t="s">
        <v>1</v>
      </c>
      <c r="F183" s="152" t="s">
        <v>158</v>
      </c>
      <c r="H183" s="153">
        <v>1.0920000000000001</v>
      </c>
      <c r="I183" s="154"/>
      <c r="L183" s="150"/>
      <c r="M183" s="155"/>
      <c r="T183" s="156"/>
      <c r="AT183" s="151" t="s">
        <v>117</v>
      </c>
      <c r="AU183" s="151" t="s">
        <v>115</v>
      </c>
      <c r="AV183" s="13" t="s">
        <v>115</v>
      </c>
      <c r="AW183" s="13" t="s">
        <v>32</v>
      </c>
      <c r="AX183" s="13" t="s">
        <v>76</v>
      </c>
      <c r="AY183" s="151" t="s">
        <v>109</v>
      </c>
    </row>
    <row r="184" spans="2:51" s="15" customFormat="1">
      <c r="B184" s="164"/>
      <c r="D184" s="144" t="s">
        <v>117</v>
      </c>
      <c r="E184" s="165" t="s">
        <v>1</v>
      </c>
      <c r="F184" s="166" t="s">
        <v>143</v>
      </c>
      <c r="H184" s="167">
        <v>309.68299999999994</v>
      </c>
      <c r="I184" s="168"/>
      <c r="L184" s="164"/>
      <c r="M184" s="169"/>
      <c r="T184" s="170"/>
      <c r="AT184" s="165" t="s">
        <v>117</v>
      </c>
      <c r="AU184" s="165" t="s">
        <v>115</v>
      </c>
      <c r="AV184" s="15" t="s">
        <v>125</v>
      </c>
      <c r="AW184" s="15" t="s">
        <v>32</v>
      </c>
      <c r="AX184" s="15" t="s">
        <v>76</v>
      </c>
      <c r="AY184" s="165" t="s">
        <v>109</v>
      </c>
    </row>
    <row r="185" spans="2:51" s="12" customFormat="1">
      <c r="B185" s="143"/>
      <c r="D185" s="144" t="s">
        <v>117</v>
      </c>
      <c r="E185" s="145" t="s">
        <v>1</v>
      </c>
      <c r="F185" s="146" t="s">
        <v>159</v>
      </c>
      <c r="H185" s="145" t="s">
        <v>1</v>
      </c>
      <c r="I185" s="147"/>
      <c r="L185" s="143"/>
      <c r="M185" s="148"/>
      <c r="T185" s="149"/>
      <c r="AT185" s="145" t="s">
        <v>117</v>
      </c>
      <c r="AU185" s="145" t="s">
        <v>115</v>
      </c>
      <c r="AV185" s="12" t="s">
        <v>81</v>
      </c>
      <c r="AW185" s="12" t="s">
        <v>32</v>
      </c>
      <c r="AX185" s="12" t="s">
        <v>76</v>
      </c>
      <c r="AY185" s="145" t="s">
        <v>109</v>
      </c>
    </row>
    <row r="186" spans="2:51" s="13" customFormat="1">
      <c r="B186" s="150"/>
      <c r="D186" s="144" t="s">
        <v>117</v>
      </c>
      <c r="E186" s="151" t="s">
        <v>1</v>
      </c>
      <c r="F186" s="152" t="s">
        <v>160</v>
      </c>
      <c r="H186" s="153">
        <v>2.9460000000000002</v>
      </c>
      <c r="I186" s="154"/>
      <c r="L186" s="150"/>
      <c r="M186" s="155"/>
      <c r="T186" s="156"/>
      <c r="AT186" s="151" t="s">
        <v>117</v>
      </c>
      <c r="AU186" s="151" t="s">
        <v>115</v>
      </c>
      <c r="AV186" s="13" t="s">
        <v>115</v>
      </c>
      <c r="AW186" s="13" t="s">
        <v>32</v>
      </c>
      <c r="AX186" s="13" t="s">
        <v>76</v>
      </c>
      <c r="AY186" s="151" t="s">
        <v>109</v>
      </c>
    </row>
    <row r="187" spans="2:51" s="15" customFormat="1">
      <c r="B187" s="164"/>
      <c r="D187" s="144" t="s">
        <v>117</v>
      </c>
      <c r="E187" s="165" t="s">
        <v>1</v>
      </c>
      <c r="F187" s="166" t="s">
        <v>143</v>
      </c>
      <c r="H187" s="167">
        <v>2.9460000000000002</v>
      </c>
      <c r="I187" s="168"/>
      <c r="L187" s="164"/>
      <c r="M187" s="169"/>
      <c r="T187" s="170"/>
      <c r="AT187" s="165" t="s">
        <v>117</v>
      </c>
      <c r="AU187" s="165" t="s">
        <v>115</v>
      </c>
      <c r="AV187" s="15" t="s">
        <v>125</v>
      </c>
      <c r="AW187" s="15" t="s">
        <v>32</v>
      </c>
      <c r="AX187" s="15" t="s">
        <v>76</v>
      </c>
      <c r="AY187" s="165" t="s">
        <v>109</v>
      </c>
    </row>
    <row r="188" spans="2:51" s="12" customFormat="1">
      <c r="B188" s="143"/>
      <c r="D188" s="144" t="s">
        <v>117</v>
      </c>
      <c r="E188" s="145" t="s">
        <v>1</v>
      </c>
      <c r="F188" s="146" t="s">
        <v>161</v>
      </c>
      <c r="H188" s="145" t="s">
        <v>1</v>
      </c>
      <c r="I188" s="147"/>
      <c r="L188" s="143"/>
      <c r="M188" s="148"/>
      <c r="T188" s="149"/>
      <c r="AT188" s="145" t="s">
        <v>117</v>
      </c>
      <c r="AU188" s="145" t="s">
        <v>115</v>
      </c>
      <c r="AV188" s="12" t="s">
        <v>81</v>
      </c>
      <c r="AW188" s="12" t="s">
        <v>32</v>
      </c>
      <c r="AX188" s="12" t="s">
        <v>76</v>
      </c>
      <c r="AY188" s="145" t="s">
        <v>109</v>
      </c>
    </row>
    <row r="189" spans="2:51" s="12" customFormat="1">
      <c r="B189" s="143"/>
      <c r="D189" s="144" t="s">
        <v>117</v>
      </c>
      <c r="E189" s="145" t="s">
        <v>1</v>
      </c>
      <c r="F189" s="146" t="s">
        <v>162</v>
      </c>
      <c r="H189" s="145" t="s">
        <v>1</v>
      </c>
      <c r="I189" s="147"/>
      <c r="L189" s="143"/>
      <c r="M189" s="148"/>
      <c r="T189" s="149"/>
      <c r="AT189" s="145" t="s">
        <v>117</v>
      </c>
      <c r="AU189" s="145" t="s">
        <v>115</v>
      </c>
      <c r="AV189" s="12" t="s">
        <v>81</v>
      </c>
      <c r="AW189" s="12" t="s">
        <v>32</v>
      </c>
      <c r="AX189" s="12" t="s">
        <v>76</v>
      </c>
      <c r="AY189" s="145" t="s">
        <v>109</v>
      </c>
    </row>
    <row r="190" spans="2:51" s="13" customFormat="1">
      <c r="B190" s="150"/>
      <c r="D190" s="144" t="s">
        <v>117</v>
      </c>
      <c r="E190" s="151" t="s">
        <v>1</v>
      </c>
      <c r="F190" s="152" t="s">
        <v>163</v>
      </c>
      <c r="H190" s="153">
        <v>372.23200000000003</v>
      </c>
      <c r="I190" s="154"/>
      <c r="L190" s="150"/>
      <c r="M190" s="155"/>
      <c r="T190" s="156"/>
      <c r="AT190" s="151" t="s">
        <v>117</v>
      </c>
      <c r="AU190" s="151" t="s">
        <v>115</v>
      </c>
      <c r="AV190" s="13" t="s">
        <v>115</v>
      </c>
      <c r="AW190" s="13" t="s">
        <v>32</v>
      </c>
      <c r="AX190" s="13" t="s">
        <v>76</v>
      </c>
      <c r="AY190" s="151" t="s">
        <v>109</v>
      </c>
    </row>
    <row r="191" spans="2:51" s="12" customFormat="1">
      <c r="B191" s="143"/>
      <c r="D191" s="144" t="s">
        <v>117</v>
      </c>
      <c r="E191" s="145" t="s">
        <v>1</v>
      </c>
      <c r="F191" s="146" t="s">
        <v>164</v>
      </c>
      <c r="H191" s="145" t="s">
        <v>1</v>
      </c>
      <c r="I191" s="147"/>
      <c r="L191" s="143"/>
      <c r="M191" s="148"/>
      <c r="T191" s="149"/>
      <c r="AT191" s="145" t="s">
        <v>117</v>
      </c>
      <c r="AU191" s="145" t="s">
        <v>115</v>
      </c>
      <c r="AV191" s="12" t="s">
        <v>81</v>
      </c>
      <c r="AW191" s="12" t="s">
        <v>32</v>
      </c>
      <c r="AX191" s="12" t="s">
        <v>76</v>
      </c>
      <c r="AY191" s="145" t="s">
        <v>109</v>
      </c>
    </row>
    <row r="192" spans="2:51" s="13" customFormat="1">
      <c r="B192" s="150"/>
      <c r="D192" s="144" t="s">
        <v>117</v>
      </c>
      <c r="E192" s="151" t="s">
        <v>1</v>
      </c>
      <c r="F192" s="152" t="s">
        <v>165</v>
      </c>
      <c r="H192" s="153">
        <v>-22.498999999999999</v>
      </c>
      <c r="I192" s="154"/>
      <c r="L192" s="150"/>
      <c r="M192" s="155"/>
      <c r="T192" s="156"/>
      <c r="AT192" s="151" t="s">
        <v>117</v>
      </c>
      <c r="AU192" s="151" t="s">
        <v>115</v>
      </c>
      <c r="AV192" s="13" t="s">
        <v>115</v>
      </c>
      <c r="AW192" s="13" t="s">
        <v>32</v>
      </c>
      <c r="AX192" s="13" t="s">
        <v>76</v>
      </c>
      <c r="AY192" s="151" t="s">
        <v>109</v>
      </c>
    </row>
    <row r="193" spans="2:51" s="13" customFormat="1">
      <c r="B193" s="150"/>
      <c r="D193" s="144" t="s">
        <v>117</v>
      </c>
      <c r="E193" s="151" t="s">
        <v>1</v>
      </c>
      <c r="F193" s="152" t="s">
        <v>166</v>
      </c>
      <c r="H193" s="153">
        <v>11.002000000000001</v>
      </c>
      <c r="I193" s="154"/>
      <c r="L193" s="150"/>
      <c r="M193" s="155"/>
      <c r="T193" s="156"/>
      <c r="AT193" s="151" t="s">
        <v>117</v>
      </c>
      <c r="AU193" s="151" t="s">
        <v>115</v>
      </c>
      <c r="AV193" s="13" t="s">
        <v>115</v>
      </c>
      <c r="AW193" s="13" t="s">
        <v>32</v>
      </c>
      <c r="AX193" s="13" t="s">
        <v>76</v>
      </c>
      <c r="AY193" s="151" t="s">
        <v>109</v>
      </c>
    </row>
    <row r="194" spans="2:51" s="15" customFormat="1">
      <c r="B194" s="164"/>
      <c r="D194" s="144" t="s">
        <v>117</v>
      </c>
      <c r="E194" s="165" t="s">
        <v>1</v>
      </c>
      <c r="F194" s="166" t="s">
        <v>143</v>
      </c>
      <c r="H194" s="167">
        <v>360.73500000000001</v>
      </c>
      <c r="I194" s="168"/>
      <c r="L194" s="164"/>
      <c r="M194" s="169"/>
      <c r="T194" s="170"/>
      <c r="AT194" s="165" t="s">
        <v>117</v>
      </c>
      <c r="AU194" s="165" t="s">
        <v>115</v>
      </c>
      <c r="AV194" s="15" t="s">
        <v>125</v>
      </c>
      <c r="AW194" s="15" t="s">
        <v>32</v>
      </c>
      <c r="AX194" s="15" t="s">
        <v>76</v>
      </c>
      <c r="AY194" s="165" t="s">
        <v>109</v>
      </c>
    </row>
    <row r="195" spans="2:51" s="12" customFormat="1">
      <c r="B195" s="143"/>
      <c r="D195" s="144" t="s">
        <v>117</v>
      </c>
      <c r="E195" s="145" t="s">
        <v>1</v>
      </c>
      <c r="F195" s="146" t="s">
        <v>133</v>
      </c>
      <c r="H195" s="145" t="s">
        <v>1</v>
      </c>
      <c r="I195" s="147"/>
      <c r="L195" s="143"/>
      <c r="M195" s="148"/>
      <c r="T195" s="149"/>
      <c r="AT195" s="145" t="s">
        <v>117</v>
      </c>
      <c r="AU195" s="145" t="s">
        <v>115</v>
      </c>
      <c r="AV195" s="12" t="s">
        <v>81</v>
      </c>
      <c r="AW195" s="12" t="s">
        <v>32</v>
      </c>
      <c r="AX195" s="12" t="s">
        <v>76</v>
      </c>
      <c r="AY195" s="145" t="s">
        <v>109</v>
      </c>
    </row>
    <row r="196" spans="2:51" s="13" customFormat="1">
      <c r="B196" s="150"/>
      <c r="D196" s="144" t="s">
        <v>117</v>
      </c>
      <c r="E196" s="151" t="s">
        <v>1</v>
      </c>
      <c r="F196" s="152" t="s">
        <v>167</v>
      </c>
      <c r="H196" s="153">
        <v>326.88</v>
      </c>
      <c r="I196" s="154"/>
      <c r="L196" s="150"/>
      <c r="M196" s="155"/>
      <c r="T196" s="156"/>
      <c r="AT196" s="151" t="s">
        <v>117</v>
      </c>
      <c r="AU196" s="151" t="s">
        <v>115</v>
      </c>
      <c r="AV196" s="13" t="s">
        <v>115</v>
      </c>
      <c r="AW196" s="13" t="s">
        <v>32</v>
      </c>
      <c r="AX196" s="13" t="s">
        <v>76</v>
      </c>
      <c r="AY196" s="151" t="s">
        <v>109</v>
      </c>
    </row>
    <row r="197" spans="2:51" s="12" customFormat="1">
      <c r="B197" s="143"/>
      <c r="D197" s="144" t="s">
        <v>117</v>
      </c>
      <c r="E197" s="145" t="s">
        <v>1</v>
      </c>
      <c r="F197" s="146" t="s">
        <v>135</v>
      </c>
      <c r="H197" s="145" t="s">
        <v>1</v>
      </c>
      <c r="I197" s="147"/>
      <c r="L197" s="143"/>
      <c r="M197" s="148"/>
      <c r="T197" s="149"/>
      <c r="AT197" s="145" t="s">
        <v>117</v>
      </c>
      <c r="AU197" s="145" t="s">
        <v>115</v>
      </c>
      <c r="AV197" s="12" t="s">
        <v>81</v>
      </c>
      <c r="AW197" s="12" t="s">
        <v>32</v>
      </c>
      <c r="AX197" s="12" t="s">
        <v>76</v>
      </c>
      <c r="AY197" s="145" t="s">
        <v>109</v>
      </c>
    </row>
    <row r="198" spans="2:51" s="13" customFormat="1">
      <c r="B198" s="150"/>
      <c r="D198" s="144" t="s">
        <v>117</v>
      </c>
      <c r="E198" s="151" t="s">
        <v>1</v>
      </c>
      <c r="F198" s="152" t="s">
        <v>168</v>
      </c>
      <c r="H198" s="153">
        <v>-44.997999999999998</v>
      </c>
      <c r="I198" s="154"/>
      <c r="L198" s="150"/>
      <c r="M198" s="155"/>
      <c r="T198" s="156"/>
      <c r="AT198" s="151" t="s">
        <v>117</v>
      </c>
      <c r="AU198" s="151" t="s">
        <v>115</v>
      </c>
      <c r="AV198" s="13" t="s">
        <v>115</v>
      </c>
      <c r="AW198" s="13" t="s">
        <v>32</v>
      </c>
      <c r="AX198" s="13" t="s">
        <v>76</v>
      </c>
      <c r="AY198" s="151" t="s">
        <v>109</v>
      </c>
    </row>
    <row r="199" spans="2:51" s="13" customFormat="1">
      <c r="B199" s="150"/>
      <c r="D199" s="144" t="s">
        <v>117</v>
      </c>
      <c r="E199" s="151" t="s">
        <v>1</v>
      </c>
      <c r="F199" s="152" t="s">
        <v>169</v>
      </c>
      <c r="H199" s="153">
        <v>22.003</v>
      </c>
      <c r="I199" s="154"/>
      <c r="L199" s="150"/>
      <c r="M199" s="155"/>
      <c r="T199" s="156"/>
      <c r="AT199" s="151" t="s">
        <v>117</v>
      </c>
      <c r="AU199" s="151" t="s">
        <v>115</v>
      </c>
      <c r="AV199" s="13" t="s">
        <v>115</v>
      </c>
      <c r="AW199" s="13" t="s">
        <v>32</v>
      </c>
      <c r="AX199" s="13" t="s">
        <v>76</v>
      </c>
      <c r="AY199" s="151" t="s">
        <v>109</v>
      </c>
    </row>
    <row r="200" spans="2:51" s="12" customFormat="1">
      <c r="B200" s="143"/>
      <c r="D200" s="144" t="s">
        <v>117</v>
      </c>
      <c r="E200" s="145" t="s">
        <v>1</v>
      </c>
      <c r="F200" s="146" t="s">
        <v>170</v>
      </c>
      <c r="H200" s="145" t="s">
        <v>1</v>
      </c>
      <c r="I200" s="147"/>
      <c r="L200" s="143"/>
      <c r="M200" s="148"/>
      <c r="T200" s="149"/>
      <c r="AT200" s="145" t="s">
        <v>117</v>
      </c>
      <c r="AU200" s="145" t="s">
        <v>115</v>
      </c>
      <c r="AV200" s="12" t="s">
        <v>81</v>
      </c>
      <c r="AW200" s="12" t="s">
        <v>32</v>
      </c>
      <c r="AX200" s="12" t="s">
        <v>76</v>
      </c>
      <c r="AY200" s="145" t="s">
        <v>109</v>
      </c>
    </row>
    <row r="201" spans="2:51" s="13" customFormat="1">
      <c r="B201" s="150"/>
      <c r="D201" s="144" t="s">
        <v>117</v>
      </c>
      <c r="E201" s="151" t="s">
        <v>1</v>
      </c>
      <c r="F201" s="152" t="s">
        <v>171</v>
      </c>
      <c r="H201" s="153">
        <v>-17.158999999999999</v>
      </c>
      <c r="I201" s="154"/>
      <c r="L201" s="150"/>
      <c r="M201" s="155"/>
      <c r="T201" s="156"/>
      <c r="AT201" s="151" t="s">
        <v>117</v>
      </c>
      <c r="AU201" s="151" t="s">
        <v>115</v>
      </c>
      <c r="AV201" s="13" t="s">
        <v>115</v>
      </c>
      <c r="AW201" s="13" t="s">
        <v>32</v>
      </c>
      <c r="AX201" s="13" t="s">
        <v>76</v>
      </c>
      <c r="AY201" s="151" t="s">
        <v>109</v>
      </c>
    </row>
    <row r="202" spans="2:51" s="13" customFormat="1">
      <c r="B202" s="150"/>
      <c r="D202" s="144" t="s">
        <v>117</v>
      </c>
      <c r="E202" s="151" t="s">
        <v>1</v>
      </c>
      <c r="F202" s="152" t="s">
        <v>172</v>
      </c>
      <c r="H202" s="153">
        <v>6.3979999999999997</v>
      </c>
      <c r="I202" s="154"/>
      <c r="L202" s="150"/>
      <c r="M202" s="155"/>
      <c r="T202" s="156"/>
      <c r="AT202" s="151" t="s">
        <v>117</v>
      </c>
      <c r="AU202" s="151" t="s">
        <v>115</v>
      </c>
      <c r="AV202" s="13" t="s">
        <v>115</v>
      </c>
      <c r="AW202" s="13" t="s">
        <v>32</v>
      </c>
      <c r="AX202" s="13" t="s">
        <v>76</v>
      </c>
      <c r="AY202" s="151" t="s">
        <v>109</v>
      </c>
    </row>
    <row r="203" spans="2:51" s="15" customFormat="1">
      <c r="B203" s="164"/>
      <c r="D203" s="144" t="s">
        <v>117</v>
      </c>
      <c r="E203" s="165" t="s">
        <v>1</v>
      </c>
      <c r="F203" s="166" t="s">
        <v>143</v>
      </c>
      <c r="H203" s="167">
        <v>293.12400000000002</v>
      </c>
      <c r="I203" s="168"/>
      <c r="L203" s="164"/>
      <c r="M203" s="169"/>
      <c r="T203" s="170"/>
      <c r="AT203" s="165" t="s">
        <v>117</v>
      </c>
      <c r="AU203" s="165" t="s">
        <v>115</v>
      </c>
      <c r="AV203" s="15" t="s">
        <v>125</v>
      </c>
      <c r="AW203" s="15" t="s">
        <v>32</v>
      </c>
      <c r="AX203" s="15" t="s">
        <v>76</v>
      </c>
      <c r="AY203" s="165" t="s">
        <v>109</v>
      </c>
    </row>
    <row r="204" spans="2:51" s="12" customFormat="1">
      <c r="B204" s="143"/>
      <c r="D204" s="144" t="s">
        <v>117</v>
      </c>
      <c r="E204" s="145" t="s">
        <v>1</v>
      </c>
      <c r="F204" s="146" t="s">
        <v>144</v>
      </c>
      <c r="H204" s="145" t="s">
        <v>1</v>
      </c>
      <c r="I204" s="147"/>
      <c r="L204" s="143"/>
      <c r="M204" s="148"/>
      <c r="T204" s="149"/>
      <c r="AT204" s="145" t="s">
        <v>117</v>
      </c>
      <c r="AU204" s="145" t="s">
        <v>115</v>
      </c>
      <c r="AV204" s="12" t="s">
        <v>81</v>
      </c>
      <c r="AW204" s="12" t="s">
        <v>32</v>
      </c>
      <c r="AX204" s="12" t="s">
        <v>76</v>
      </c>
      <c r="AY204" s="145" t="s">
        <v>109</v>
      </c>
    </row>
    <row r="205" spans="2:51" s="13" customFormat="1">
      <c r="B205" s="150"/>
      <c r="D205" s="144" t="s">
        <v>117</v>
      </c>
      <c r="E205" s="151" t="s">
        <v>1</v>
      </c>
      <c r="F205" s="152" t="s">
        <v>173</v>
      </c>
      <c r="H205" s="153">
        <v>309.60000000000002</v>
      </c>
      <c r="I205" s="154"/>
      <c r="L205" s="150"/>
      <c r="M205" s="155"/>
      <c r="T205" s="156"/>
      <c r="AT205" s="151" t="s">
        <v>117</v>
      </c>
      <c r="AU205" s="151" t="s">
        <v>115</v>
      </c>
      <c r="AV205" s="13" t="s">
        <v>115</v>
      </c>
      <c r="AW205" s="13" t="s">
        <v>32</v>
      </c>
      <c r="AX205" s="13" t="s">
        <v>76</v>
      </c>
      <c r="AY205" s="151" t="s">
        <v>109</v>
      </c>
    </row>
    <row r="206" spans="2:51" s="12" customFormat="1">
      <c r="B206" s="143"/>
      <c r="D206" s="144" t="s">
        <v>117</v>
      </c>
      <c r="E206" s="145" t="s">
        <v>1</v>
      </c>
      <c r="F206" s="146" t="s">
        <v>135</v>
      </c>
      <c r="H206" s="145" t="s">
        <v>1</v>
      </c>
      <c r="I206" s="147"/>
      <c r="L206" s="143"/>
      <c r="M206" s="148"/>
      <c r="T206" s="149"/>
      <c r="AT206" s="145" t="s">
        <v>117</v>
      </c>
      <c r="AU206" s="145" t="s">
        <v>115</v>
      </c>
      <c r="AV206" s="12" t="s">
        <v>81</v>
      </c>
      <c r="AW206" s="12" t="s">
        <v>32</v>
      </c>
      <c r="AX206" s="12" t="s">
        <v>76</v>
      </c>
      <c r="AY206" s="145" t="s">
        <v>109</v>
      </c>
    </row>
    <row r="207" spans="2:51" s="13" customFormat="1">
      <c r="B207" s="150"/>
      <c r="D207" s="144" t="s">
        <v>117</v>
      </c>
      <c r="E207" s="151" t="s">
        <v>1</v>
      </c>
      <c r="F207" s="152" t="s">
        <v>174</v>
      </c>
      <c r="H207" s="153">
        <v>-56.247999999999998</v>
      </c>
      <c r="I207" s="154"/>
      <c r="L207" s="150"/>
      <c r="M207" s="155"/>
      <c r="T207" s="156"/>
      <c r="AT207" s="151" t="s">
        <v>117</v>
      </c>
      <c r="AU207" s="151" t="s">
        <v>115</v>
      </c>
      <c r="AV207" s="13" t="s">
        <v>115</v>
      </c>
      <c r="AW207" s="13" t="s">
        <v>32</v>
      </c>
      <c r="AX207" s="13" t="s">
        <v>76</v>
      </c>
      <c r="AY207" s="151" t="s">
        <v>109</v>
      </c>
    </row>
    <row r="208" spans="2:51" s="13" customFormat="1">
      <c r="B208" s="150"/>
      <c r="D208" s="144" t="s">
        <v>117</v>
      </c>
      <c r="E208" s="151" t="s">
        <v>1</v>
      </c>
      <c r="F208" s="152" t="s">
        <v>175</v>
      </c>
      <c r="H208" s="153">
        <v>27.504000000000001</v>
      </c>
      <c r="I208" s="154"/>
      <c r="L208" s="150"/>
      <c r="M208" s="155"/>
      <c r="T208" s="156"/>
      <c r="AT208" s="151" t="s">
        <v>117</v>
      </c>
      <c r="AU208" s="151" t="s">
        <v>115</v>
      </c>
      <c r="AV208" s="13" t="s">
        <v>115</v>
      </c>
      <c r="AW208" s="13" t="s">
        <v>32</v>
      </c>
      <c r="AX208" s="13" t="s">
        <v>76</v>
      </c>
      <c r="AY208" s="151" t="s">
        <v>109</v>
      </c>
    </row>
    <row r="209" spans="2:51" s="12" customFormat="1">
      <c r="B209" s="143"/>
      <c r="D209" s="144" t="s">
        <v>117</v>
      </c>
      <c r="E209" s="145" t="s">
        <v>1</v>
      </c>
      <c r="F209" s="146" t="s">
        <v>170</v>
      </c>
      <c r="H209" s="145" t="s">
        <v>1</v>
      </c>
      <c r="I209" s="147"/>
      <c r="L209" s="143"/>
      <c r="M209" s="148"/>
      <c r="T209" s="149"/>
      <c r="AT209" s="145" t="s">
        <v>117</v>
      </c>
      <c r="AU209" s="145" t="s">
        <v>115</v>
      </c>
      <c r="AV209" s="12" t="s">
        <v>81</v>
      </c>
      <c r="AW209" s="12" t="s">
        <v>32</v>
      </c>
      <c r="AX209" s="12" t="s">
        <v>76</v>
      </c>
      <c r="AY209" s="145" t="s">
        <v>109</v>
      </c>
    </row>
    <row r="210" spans="2:51" s="13" customFormat="1">
      <c r="B210" s="150"/>
      <c r="D210" s="144" t="s">
        <v>117</v>
      </c>
      <c r="E210" s="151" t="s">
        <v>1</v>
      </c>
      <c r="F210" s="152" t="s">
        <v>171</v>
      </c>
      <c r="H210" s="153">
        <v>-17.158999999999999</v>
      </c>
      <c r="I210" s="154"/>
      <c r="L210" s="150"/>
      <c r="M210" s="155"/>
      <c r="T210" s="156"/>
      <c r="AT210" s="151" t="s">
        <v>117</v>
      </c>
      <c r="AU210" s="151" t="s">
        <v>115</v>
      </c>
      <c r="AV210" s="13" t="s">
        <v>115</v>
      </c>
      <c r="AW210" s="13" t="s">
        <v>32</v>
      </c>
      <c r="AX210" s="13" t="s">
        <v>76</v>
      </c>
      <c r="AY210" s="151" t="s">
        <v>109</v>
      </c>
    </row>
    <row r="211" spans="2:51" s="13" customFormat="1">
      <c r="B211" s="150"/>
      <c r="D211" s="144" t="s">
        <v>117</v>
      </c>
      <c r="E211" s="151" t="s">
        <v>1</v>
      </c>
      <c r="F211" s="152" t="s">
        <v>172</v>
      </c>
      <c r="H211" s="153">
        <v>6.3979999999999997</v>
      </c>
      <c r="I211" s="154"/>
      <c r="L211" s="150"/>
      <c r="M211" s="155"/>
      <c r="T211" s="156"/>
      <c r="AT211" s="151" t="s">
        <v>117</v>
      </c>
      <c r="AU211" s="151" t="s">
        <v>115</v>
      </c>
      <c r="AV211" s="13" t="s">
        <v>115</v>
      </c>
      <c r="AW211" s="13" t="s">
        <v>32</v>
      </c>
      <c r="AX211" s="13" t="s">
        <v>76</v>
      </c>
      <c r="AY211" s="151" t="s">
        <v>109</v>
      </c>
    </row>
    <row r="212" spans="2:51" s="15" customFormat="1">
      <c r="B212" s="164"/>
      <c r="D212" s="144" t="s">
        <v>117</v>
      </c>
      <c r="E212" s="165" t="s">
        <v>1</v>
      </c>
      <c r="F212" s="166" t="s">
        <v>143</v>
      </c>
      <c r="H212" s="167">
        <v>270.09500000000008</v>
      </c>
      <c r="I212" s="168"/>
      <c r="L212" s="164"/>
      <c r="M212" s="169"/>
      <c r="T212" s="170"/>
      <c r="AT212" s="165" t="s">
        <v>117</v>
      </c>
      <c r="AU212" s="165" t="s">
        <v>115</v>
      </c>
      <c r="AV212" s="15" t="s">
        <v>125</v>
      </c>
      <c r="AW212" s="15" t="s">
        <v>32</v>
      </c>
      <c r="AX212" s="15" t="s">
        <v>76</v>
      </c>
      <c r="AY212" s="165" t="s">
        <v>109</v>
      </c>
    </row>
    <row r="213" spans="2:51" s="12" customFormat="1">
      <c r="B213" s="143"/>
      <c r="D213" s="144" t="s">
        <v>117</v>
      </c>
      <c r="E213" s="145" t="s">
        <v>1</v>
      </c>
      <c r="F213" s="146" t="s">
        <v>146</v>
      </c>
      <c r="H213" s="145" t="s">
        <v>1</v>
      </c>
      <c r="I213" s="147"/>
      <c r="L213" s="143"/>
      <c r="M213" s="148"/>
      <c r="T213" s="149"/>
      <c r="AT213" s="145" t="s">
        <v>117</v>
      </c>
      <c r="AU213" s="145" t="s">
        <v>115</v>
      </c>
      <c r="AV213" s="12" t="s">
        <v>81</v>
      </c>
      <c r="AW213" s="12" t="s">
        <v>32</v>
      </c>
      <c r="AX213" s="12" t="s">
        <v>76</v>
      </c>
      <c r="AY213" s="145" t="s">
        <v>109</v>
      </c>
    </row>
    <row r="214" spans="2:51" s="13" customFormat="1">
      <c r="B214" s="150"/>
      <c r="D214" s="144" t="s">
        <v>117</v>
      </c>
      <c r="E214" s="151" t="s">
        <v>1</v>
      </c>
      <c r="F214" s="152" t="s">
        <v>176</v>
      </c>
      <c r="H214" s="153">
        <v>928.8</v>
      </c>
      <c r="I214" s="154"/>
      <c r="L214" s="150"/>
      <c r="M214" s="155"/>
      <c r="T214" s="156"/>
      <c r="AT214" s="151" t="s">
        <v>117</v>
      </c>
      <c r="AU214" s="151" t="s">
        <v>115</v>
      </c>
      <c r="AV214" s="13" t="s">
        <v>115</v>
      </c>
      <c r="AW214" s="13" t="s">
        <v>32</v>
      </c>
      <c r="AX214" s="13" t="s">
        <v>76</v>
      </c>
      <c r="AY214" s="151" t="s">
        <v>109</v>
      </c>
    </row>
    <row r="215" spans="2:51" s="12" customFormat="1">
      <c r="B215" s="143"/>
      <c r="D215" s="144" t="s">
        <v>117</v>
      </c>
      <c r="E215" s="145" t="s">
        <v>1</v>
      </c>
      <c r="F215" s="146" t="s">
        <v>135</v>
      </c>
      <c r="H215" s="145" t="s">
        <v>1</v>
      </c>
      <c r="I215" s="147"/>
      <c r="L215" s="143"/>
      <c r="M215" s="148"/>
      <c r="T215" s="149"/>
      <c r="AT215" s="145" t="s">
        <v>117</v>
      </c>
      <c r="AU215" s="145" t="s">
        <v>115</v>
      </c>
      <c r="AV215" s="12" t="s">
        <v>81</v>
      </c>
      <c r="AW215" s="12" t="s">
        <v>32</v>
      </c>
      <c r="AX215" s="12" t="s">
        <v>76</v>
      </c>
      <c r="AY215" s="145" t="s">
        <v>109</v>
      </c>
    </row>
    <row r="216" spans="2:51" s="13" customFormat="1">
      <c r="B216" s="150"/>
      <c r="D216" s="144" t="s">
        <v>117</v>
      </c>
      <c r="E216" s="151" t="s">
        <v>1</v>
      </c>
      <c r="F216" s="152" t="s">
        <v>177</v>
      </c>
      <c r="H216" s="153">
        <v>-168.744</v>
      </c>
      <c r="I216" s="154"/>
      <c r="L216" s="150"/>
      <c r="M216" s="155"/>
      <c r="T216" s="156"/>
      <c r="AT216" s="151" t="s">
        <v>117</v>
      </c>
      <c r="AU216" s="151" t="s">
        <v>115</v>
      </c>
      <c r="AV216" s="13" t="s">
        <v>115</v>
      </c>
      <c r="AW216" s="13" t="s">
        <v>32</v>
      </c>
      <c r="AX216" s="13" t="s">
        <v>76</v>
      </c>
      <c r="AY216" s="151" t="s">
        <v>109</v>
      </c>
    </row>
    <row r="217" spans="2:51" s="13" customFormat="1">
      <c r="B217" s="150"/>
      <c r="D217" s="144" t="s">
        <v>117</v>
      </c>
      <c r="E217" s="151" t="s">
        <v>1</v>
      </c>
      <c r="F217" s="152" t="s">
        <v>178</v>
      </c>
      <c r="H217" s="153">
        <v>82.512</v>
      </c>
      <c r="I217" s="154"/>
      <c r="L217" s="150"/>
      <c r="M217" s="155"/>
      <c r="T217" s="156"/>
      <c r="AT217" s="151" t="s">
        <v>117</v>
      </c>
      <c r="AU217" s="151" t="s">
        <v>115</v>
      </c>
      <c r="AV217" s="13" t="s">
        <v>115</v>
      </c>
      <c r="AW217" s="13" t="s">
        <v>32</v>
      </c>
      <c r="AX217" s="13" t="s">
        <v>76</v>
      </c>
      <c r="AY217" s="151" t="s">
        <v>109</v>
      </c>
    </row>
    <row r="218" spans="2:51" s="12" customFormat="1">
      <c r="B218" s="143"/>
      <c r="D218" s="144" t="s">
        <v>117</v>
      </c>
      <c r="E218" s="145" t="s">
        <v>1</v>
      </c>
      <c r="F218" s="146" t="s">
        <v>170</v>
      </c>
      <c r="H218" s="145" t="s">
        <v>1</v>
      </c>
      <c r="I218" s="147"/>
      <c r="L218" s="143"/>
      <c r="M218" s="148"/>
      <c r="T218" s="149"/>
      <c r="AT218" s="145" t="s">
        <v>117</v>
      </c>
      <c r="AU218" s="145" t="s">
        <v>115</v>
      </c>
      <c r="AV218" s="12" t="s">
        <v>81</v>
      </c>
      <c r="AW218" s="12" t="s">
        <v>32</v>
      </c>
      <c r="AX218" s="12" t="s">
        <v>76</v>
      </c>
      <c r="AY218" s="145" t="s">
        <v>109</v>
      </c>
    </row>
    <row r="219" spans="2:51" s="13" customFormat="1">
      <c r="B219" s="150"/>
      <c r="D219" s="144" t="s">
        <v>117</v>
      </c>
      <c r="E219" s="151" t="s">
        <v>1</v>
      </c>
      <c r="F219" s="152" t="s">
        <v>179</v>
      </c>
      <c r="H219" s="153">
        <v>-51.475999999999999</v>
      </c>
      <c r="I219" s="154"/>
      <c r="L219" s="150"/>
      <c r="M219" s="155"/>
      <c r="T219" s="156"/>
      <c r="AT219" s="151" t="s">
        <v>117</v>
      </c>
      <c r="AU219" s="151" t="s">
        <v>115</v>
      </c>
      <c r="AV219" s="13" t="s">
        <v>115</v>
      </c>
      <c r="AW219" s="13" t="s">
        <v>32</v>
      </c>
      <c r="AX219" s="13" t="s">
        <v>76</v>
      </c>
      <c r="AY219" s="151" t="s">
        <v>109</v>
      </c>
    </row>
    <row r="220" spans="2:51" s="13" customFormat="1">
      <c r="B220" s="150"/>
      <c r="D220" s="144" t="s">
        <v>117</v>
      </c>
      <c r="E220" s="151" t="s">
        <v>1</v>
      </c>
      <c r="F220" s="152" t="s">
        <v>180</v>
      </c>
      <c r="H220" s="153">
        <v>19.195</v>
      </c>
      <c r="I220" s="154"/>
      <c r="L220" s="150"/>
      <c r="M220" s="155"/>
      <c r="T220" s="156"/>
      <c r="AT220" s="151" t="s">
        <v>117</v>
      </c>
      <c r="AU220" s="151" t="s">
        <v>115</v>
      </c>
      <c r="AV220" s="13" t="s">
        <v>115</v>
      </c>
      <c r="AW220" s="13" t="s">
        <v>32</v>
      </c>
      <c r="AX220" s="13" t="s">
        <v>76</v>
      </c>
      <c r="AY220" s="151" t="s">
        <v>109</v>
      </c>
    </row>
    <row r="221" spans="2:51" s="12" customFormat="1">
      <c r="B221" s="143"/>
      <c r="D221" s="144" t="s">
        <v>117</v>
      </c>
      <c r="E221" s="145" t="s">
        <v>1</v>
      </c>
      <c r="F221" s="146" t="s">
        <v>181</v>
      </c>
      <c r="H221" s="145" t="s">
        <v>1</v>
      </c>
      <c r="I221" s="147"/>
      <c r="L221" s="143"/>
      <c r="M221" s="148"/>
      <c r="T221" s="149"/>
      <c r="AT221" s="145" t="s">
        <v>117</v>
      </c>
      <c r="AU221" s="145" t="s">
        <v>115</v>
      </c>
      <c r="AV221" s="12" t="s">
        <v>81</v>
      </c>
      <c r="AW221" s="12" t="s">
        <v>32</v>
      </c>
      <c r="AX221" s="12" t="s">
        <v>76</v>
      </c>
      <c r="AY221" s="145" t="s">
        <v>109</v>
      </c>
    </row>
    <row r="222" spans="2:51" s="13" customFormat="1">
      <c r="B222" s="150"/>
      <c r="D222" s="144" t="s">
        <v>117</v>
      </c>
      <c r="E222" s="151" t="s">
        <v>1</v>
      </c>
      <c r="F222" s="152" t="s">
        <v>182</v>
      </c>
      <c r="H222" s="153">
        <v>-11.92</v>
      </c>
      <c r="I222" s="154"/>
      <c r="L222" s="150"/>
      <c r="M222" s="155"/>
      <c r="T222" s="156"/>
      <c r="AT222" s="151" t="s">
        <v>117</v>
      </c>
      <c r="AU222" s="151" t="s">
        <v>115</v>
      </c>
      <c r="AV222" s="13" t="s">
        <v>115</v>
      </c>
      <c r="AW222" s="13" t="s">
        <v>32</v>
      </c>
      <c r="AX222" s="13" t="s">
        <v>76</v>
      </c>
      <c r="AY222" s="151" t="s">
        <v>109</v>
      </c>
    </row>
    <row r="223" spans="2:51" s="15" customFormat="1">
      <c r="B223" s="164"/>
      <c r="D223" s="144" t="s">
        <v>117</v>
      </c>
      <c r="E223" s="165" t="s">
        <v>1</v>
      </c>
      <c r="F223" s="166" t="s">
        <v>143</v>
      </c>
      <c r="H223" s="167">
        <v>798.36700000000008</v>
      </c>
      <c r="I223" s="168"/>
      <c r="L223" s="164"/>
      <c r="M223" s="169"/>
      <c r="T223" s="170"/>
      <c r="AT223" s="165" t="s">
        <v>117</v>
      </c>
      <c r="AU223" s="165" t="s">
        <v>115</v>
      </c>
      <c r="AV223" s="15" t="s">
        <v>125</v>
      </c>
      <c r="AW223" s="15" t="s">
        <v>32</v>
      </c>
      <c r="AX223" s="15" t="s">
        <v>76</v>
      </c>
      <c r="AY223" s="165" t="s">
        <v>109</v>
      </c>
    </row>
    <row r="224" spans="2:51" s="12" customFormat="1">
      <c r="B224" s="143"/>
      <c r="D224" s="144" t="s">
        <v>117</v>
      </c>
      <c r="E224" s="145" t="s">
        <v>1</v>
      </c>
      <c r="F224" s="146" t="s">
        <v>156</v>
      </c>
      <c r="H224" s="145" t="s">
        <v>1</v>
      </c>
      <c r="I224" s="147"/>
      <c r="L224" s="143"/>
      <c r="M224" s="148"/>
      <c r="T224" s="149"/>
      <c r="AT224" s="145" t="s">
        <v>117</v>
      </c>
      <c r="AU224" s="145" t="s">
        <v>115</v>
      </c>
      <c r="AV224" s="12" t="s">
        <v>81</v>
      </c>
      <c r="AW224" s="12" t="s">
        <v>32</v>
      </c>
      <c r="AX224" s="12" t="s">
        <v>76</v>
      </c>
      <c r="AY224" s="145" t="s">
        <v>109</v>
      </c>
    </row>
    <row r="225" spans="2:65" s="13" customFormat="1">
      <c r="B225" s="150"/>
      <c r="D225" s="144" t="s">
        <v>117</v>
      </c>
      <c r="E225" s="151" t="s">
        <v>1</v>
      </c>
      <c r="F225" s="152" t="s">
        <v>167</v>
      </c>
      <c r="H225" s="153">
        <v>326.88</v>
      </c>
      <c r="I225" s="154"/>
      <c r="L225" s="150"/>
      <c r="M225" s="155"/>
      <c r="T225" s="156"/>
      <c r="AT225" s="151" t="s">
        <v>117</v>
      </c>
      <c r="AU225" s="151" t="s">
        <v>115</v>
      </c>
      <c r="AV225" s="13" t="s">
        <v>115</v>
      </c>
      <c r="AW225" s="13" t="s">
        <v>32</v>
      </c>
      <c r="AX225" s="13" t="s">
        <v>76</v>
      </c>
      <c r="AY225" s="151" t="s">
        <v>109</v>
      </c>
    </row>
    <row r="226" spans="2:65" s="12" customFormat="1">
      <c r="B226" s="143"/>
      <c r="D226" s="144" t="s">
        <v>117</v>
      </c>
      <c r="E226" s="145" t="s">
        <v>1</v>
      </c>
      <c r="F226" s="146" t="s">
        <v>135</v>
      </c>
      <c r="H226" s="145" t="s">
        <v>1</v>
      </c>
      <c r="I226" s="147"/>
      <c r="L226" s="143"/>
      <c r="M226" s="148"/>
      <c r="T226" s="149"/>
      <c r="AT226" s="145" t="s">
        <v>117</v>
      </c>
      <c r="AU226" s="145" t="s">
        <v>115</v>
      </c>
      <c r="AV226" s="12" t="s">
        <v>81</v>
      </c>
      <c r="AW226" s="12" t="s">
        <v>32</v>
      </c>
      <c r="AX226" s="12" t="s">
        <v>76</v>
      </c>
      <c r="AY226" s="145" t="s">
        <v>109</v>
      </c>
    </row>
    <row r="227" spans="2:65" s="13" customFormat="1">
      <c r="B227" s="150"/>
      <c r="D227" s="144" t="s">
        <v>117</v>
      </c>
      <c r="E227" s="151" t="s">
        <v>1</v>
      </c>
      <c r="F227" s="152" t="s">
        <v>168</v>
      </c>
      <c r="H227" s="153">
        <v>-44.997999999999998</v>
      </c>
      <c r="I227" s="154"/>
      <c r="L227" s="150"/>
      <c r="M227" s="155"/>
      <c r="T227" s="156"/>
      <c r="AT227" s="151" t="s">
        <v>117</v>
      </c>
      <c r="AU227" s="151" t="s">
        <v>115</v>
      </c>
      <c r="AV227" s="13" t="s">
        <v>115</v>
      </c>
      <c r="AW227" s="13" t="s">
        <v>32</v>
      </c>
      <c r="AX227" s="13" t="s">
        <v>76</v>
      </c>
      <c r="AY227" s="151" t="s">
        <v>109</v>
      </c>
    </row>
    <row r="228" spans="2:65" s="13" customFormat="1">
      <c r="B228" s="150"/>
      <c r="D228" s="144" t="s">
        <v>117</v>
      </c>
      <c r="E228" s="151" t="s">
        <v>1</v>
      </c>
      <c r="F228" s="152" t="s">
        <v>169</v>
      </c>
      <c r="H228" s="153">
        <v>22.003</v>
      </c>
      <c r="I228" s="154"/>
      <c r="L228" s="150"/>
      <c r="M228" s="155"/>
      <c r="T228" s="156"/>
      <c r="AT228" s="151" t="s">
        <v>117</v>
      </c>
      <c r="AU228" s="151" t="s">
        <v>115</v>
      </c>
      <c r="AV228" s="13" t="s">
        <v>115</v>
      </c>
      <c r="AW228" s="13" t="s">
        <v>32</v>
      </c>
      <c r="AX228" s="13" t="s">
        <v>76</v>
      </c>
      <c r="AY228" s="151" t="s">
        <v>109</v>
      </c>
    </row>
    <row r="229" spans="2:65" s="12" customFormat="1">
      <c r="B229" s="143"/>
      <c r="D229" s="144" t="s">
        <v>117</v>
      </c>
      <c r="E229" s="145" t="s">
        <v>1</v>
      </c>
      <c r="F229" s="146" t="s">
        <v>170</v>
      </c>
      <c r="H229" s="145" t="s">
        <v>1</v>
      </c>
      <c r="I229" s="147"/>
      <c r="L229" s="143"/>
      <c r="M229" s="148"/>
      <c r="T229" s="149"/>
      <c r="AT229" s="145" t="s">
        <v>117</v>
      </c>
      <c r="AU229" s="145" t="s">
        <v>115</v>
      </c>
      <c r="AV229" s="12" t="s">
        <v>81</v>
      </c>
      <c r="AW229" s="12" t="s">
        <v>32</v>
      </c>
      <c r="AX229" s="12" t="s">
        <v>76</v>
      </c>
      <c r="AY229" s="145" t="s">
        <v>109</v>
      </c>
    </row>
    <row r="230" spans="2:65" s="13" customFormat="1">
      <c r="B230" s="150"/>
      <c r="D230" s="144" t="s">
        <v>117</v>
      </c>
      <c r="E230" s="151" t="s">
        <v>1</v>
      </c>
      <c r="F230" s="152" t="s">
        <v>171</v>
      </c>
      <c r="H230" s="153">
        <v>-17.158999999999999</v>
      </c>
      <c r="I230" s="154"/>
      <c r="L230" s="150"/>
      <c r="M230" s="155"/>
      <c r="T230" s="156"/>
      <c r="AT230" s="151" t="s">
        <v>117</v>
      </c>
      <c r="AU230" s="151" t="s">
        <v>115</v>
      </c>
      <c r="AV230" s="13" t="s">
        <v>115</v>
      </c>
      <c r="AW230" s="13" t="s">
        <v>32</v>
      </c>
      <c r="AX230" s="13" t="s">
        <v>76</v>
      </c>
      <c r="AY230" s="151" t="s">
        <v>109</v>
      </c>
    </row>
    <row r="231" spans="2:65" s="13" customFormat="1">
      <c r="B231" s="150"/>
      <c r="D231" s="144" t="s">
        <v>117</v>
      </c>
      <c r="E231" s="151" t="s">
        <v>1</v>
      </c>
      <c r="F231" s="152" t="s">
        <v>172</v>
      </c>
      <c r="H231" s="153">
        <v>6.3979999999999997</v>
      </c>
      <c r="I231" s="154"/>
      <c r="L231" s="150"/>
      <c r="M231" s="155"/>
      <c r="T231" s="156"/>
      <c r="AT231" s="151" t="s">
        <v>117</v>
      </c>
      <c r="AU231" s="151" t="s">
        <v>115</v>
      </c>
      <c r="AV231" s="13" t="s">
        <v>115</v>
      </c>
      <c r="AW231" s="13" t="s">
        <v>32</v>
      </c>
      <c r="AX231" s="13" t="s">
        <v>76</v>
      </c>
      <c r="AY231" s="151" t="s">
        <v>109</v>
      </c>
    </row>
    <row r="232" spans="2:65" s="12" customFormat="1">
      <c r="B232" s="143"/>
      <c r="D232" s="144" t="s">
        <v>117</v>
      </c>
      <c r="E232" s="145" t="s">
        <v>1</v>
      </c>
      <c r="F232" s="146" t="s">
        <v>181</v>
      </c>
      <c r="H232" s="145" t="s">
        <v>1</v>
      </c>
      <c r="I232" s="147"/>
      <c r="L232" s="143"/>
      <c r="M232" s="148"/>
      <c r="T232" s="149"/>
      <c r="AT232" s="145" t="s">
        <v>117</v>
      </c>
      <c r="AU232" s="145" t="s">
        <v>115</v>
      </c>
      <c r="AV232" s="12" t="s">
        <v>81</v>
      </c>
      <c r="AW232" s="12" t="s">
        <v>32</v>
      </c>
      <c r="AX232" s="12" t="s">
        <v>76</v>
      </c>
      <c r="AY232" s="145" t="s">
        <v>109</v>
      </c>
    </row>
    <row r="233" spans="2:65" s="13" customFormat="1">
      <c r="B233" s="150"/>
      <c r="D233" s="144" t="s">
        <v>117</v>
      </c>
      <c r="E233" s="151" t="s">
        <v>1</v>
      </c>
      <c r="F233" s="152" t="s">
        <v>183</v>
      </c>
      <c r="H233" s="153">
        <v>-3.9729999999999999</v>
      </c>
      <c r="I233" s="154"/>
      <c r="L233" s="150"/>
      <c r="M233" s="155"/>
      <c r="T233" s="156"/>
      <c r="AT233" s="151" t="s">
        <v>117</v>
      </c>
      <c r="AU233" s="151" t="s">
        <v>115</v>
      </c>
      <c r="AV233" s="13" t="s">
        <v>115</v>
      </c>
      <c r="AW233" s="13" t="s">
        <v>32</v>
      </c>
      <c r="AX233" s="13" t="s">
        <v>76</v>
      </c>
      <c r="AY233" s="151" t="s">
        <v>109</v>
      </c>
    </row>
    <row r="234" spans="2:65" s="15" customFormat="1">
      <c r="B234" s="164"/>
      <c r="D234" s="144" t="s">
        <v>117</v>
      </c>
      <c r="E234" s="165" t="s">
        <v>1</v>
      </c>
      <c r="F234" s="166" t="s">
        <v>143</v>
      </c>
      <c r="H234" s="167">
        <v>289.15100000000001</v>
      </c>
      <c r="I234" s="168"/>
      <c r="L234" s="164"/>
      <c r="M234" s="169"/>
      <c r="T234" s="170"/>
      <c r="AT234" s="165" t="s">
        <v>117</v>
      </c>
      <c r="AU234" s="165" t="s">
        <v>115</v>
      </c>
      <c r="AV234" s="15" t="s">
        <v>125</v>
      </c>
      <c r="AW234" s="15" t="s">
        <v>32</v>
      </c>
      <c r="AX234" s="15" t="s">
        <v>76</v>
      </c>
      <c r="AY234" s="165" t="s">
        <v>109</v>
      </c>
    </row>
    <row r="235" spans="2:65" s="14" customFormat="1">
      <c r="B235" s="157"/>
      <c r="D235" s="144" t="s">
        <v>117</v>
      </c>
      <c r="E235" s="158" t="s">
        <v>1</v>
      </c>
      <c r="F235" s="159" t="s">
        <v>124</v>
      </c>
      <c r="H235" s="160">
        <v>3803.9810000000011</v>
      </c>
      <c r="I235" s="161"/>
      <c r="L235" s="157"/>
      <c r="M235" s="162"/>
      <c r="T235" s="163"/>
      <c r="AT235" s="158" t="s">
        <v>117</v>
      </c>
      <c r="AU235" s="158" t="s">
        <v>115</v>
      </c>
      <c r="AV235" s="14" t="s">
        <v>114</v>
      </c>
      <c r="AW235" s="14" t="s">
        <v>32</v>
      </c>
      <c r="AX235" s="14" t="s">
        <v>81</v>
      </c>
      <c r="AY235" s="158" t="s">
        <v>109</v>
      </c>
    </row>
    <row r="236" spans="2:65" s="1" customFormat="1" ht="60">
      <c r="B236" s="128"/>
      <c r="C236" s="129">
        <v>4</v>
      </c>
      <c r="D236" s="129" t="s">
        <v>112</v>
      </c>
      <c r="E236" s="130" t="s">
        <v>198</v>
      </c>
      <c r="F236" s="131" t="s">
        <v>207</v>
      </c>
      <c r="G236" s="132" t="s">
        <v>129</v>
      </c>
      <c r="H236" s="133">
        <v>3803.9810000000002</v>
      </c>
      <c r="I236" s="134"/>
      <c r="J236" s="135">
        <f>ROUND(I236*H236,2)</f>
        <v>0</v>
      </c>
      <c r="K236" s="136"/>
      <c r="L236" s="32"/>
      <c r="M236" s="137" t="s">
        <v>1</v>
      </c>
      <c r="N236" s="138" t="s">
        <v>42</v>
      </c>
      <c r="P236" s="139">
        <f>O236*H236</f>
        <v>0</v>
      </c>
      <c r="Q236" s="139">
        <v>2.0000000000000001E-4</v>
      </c>
      <c r="R236" s="139">
        <f>Q236*H236</f>
        <v>0.76079620000000003</v>
      </c>
      <c r="S236" s="139">
        <v>0</v>
      </c>
      <c r="T236" s="140">
        <f>S236*H236</f>
        <v>0</v>
      </c>
      <c r="AR236" s="141" t="s">
        <v>130</v>
      </c>
      <c r="AT236" s="141" t="s">
        <v>112</v>
      </c>
      <c r="AU236" s="141" t="s">
        <v>115</v>
      </c>
      <c r="AY236" s="17" t="s">
        <v>109</v>
      </c>
      <c r="BE236" s="142">
        <f>IF(N236="základní",J236,0)</f>
        <v>0</v>
      </c>
      <c r="BF236" s="142">
        <f>IF(N236="snížená",J236,0)</f>
        <v>0</v>
      </c>
      <c r="BG236" s="142">
        <f>IF(N236="zákl. přenesená",J236,0)</f>
        <v>0</v>
      </c>
      <c r="BH236" s="142">
        <f>IF(N236="sníž. přenesená",J236,0)</f>
        <v>0</v>
      </c>
      <c r="BI236" s="142">
        <f>IF(N236="nulová",J236,0)</f>
        <v>0</v>
      </c>
      <c r="BJ236" s="17" t="s">
        <v>115</v>
      </c>
      <c r="BK236" s="142">
        <f>ROUND(I236*H236,2)</f>
        <v>0</v>
      </c>
      <c r="BL236" s="17" t="s">
        <v>130</v>
      </c>
      <c r="BM236" s="141" t="s">
        <v>185</v>
      </c>
    </row>
    <row r="237" spans="2:65" s="13" customFormat="1">
      <c r="B237" s="150"/>
      <c r="D237" s="144" t="s">
        <v>117</v>
      </c>
      <c r="E237" s="151" t="s">
        <v>1</v>
      </c>
      <c r="F237" s="152" t="s">
        <v>186</v>
      </c>
      <c r="H237" s="153">
        <v>1792.509</v>
      </c>
      <c r="I237" s="154"/>
      <c r="L237" s="150"/>
      <c r="M237" s="155"/>
      <c r="T237" s="156"/>
      <c r="AT237" s="151" t="s">
        <v>117</v>
      </c>
      <c r="AU237" s="151" t="s">
        <v>115</v>
      </c>
      <c r="AV237" s="13" t="s">
        <v>115</v>
      </c>
      <c r="AW237" s="13" t="s">
        <v>32</v>
      </c>
      <c r="AX237" s="13" t="s">
        <v>76</v>
      </c>
      <c r="AY237" s="151" t="s">
        <v>109</v>
      </c>
    </row>
    <row r="238" spans="2:65" s="13" customFormat="1">
      <c r="B238" s="150"/>
      <c r="D238" s="144" t="s">
        <v>117</v>
      </c>
      <c r="E238" s="151" t="s">
        <v>1</v>
      </c>
      <c r="F238" s="152" t="s">
        <v>187</v>
      </c>
      <c r="H238" s="153">
        <v>2011.472</v>
      </c>
      <c r="I238" s="154"/>
      <c r="L238" s="150"/>
      <c r="M238" s="155"/>
      <c r="T238" s="156"/>
      <c r="AT238" s="151" t="s">
        <v>117</v>
      </c>
      <c r="AU238" s="151" t="s">
        <v>115</v>
      </c>
      <c r="AV238" s="13" t="s">
        <v>115</v>
      </c>
      <c r="AW238" s="13" t="s">
        <v>32</v>
      </c>
      <c r="AX238" s="13" t="s">
        <v>76</v>
      </c>
      <c r="AY238" s="151" t="s">
        <v>109</v>
      </c>
    </row>
    <row r="239" spans="2:65" s="14" customFormat="1">
      <c r="B239" s="157"/>
      <c r="D239" s="144" t="s">
        <v>117</v>
      </c>
      <c r="E239" s="158" t="s">
        <v>1</v>
      </c>
      <c r="F239" s="159" t="s">
        <v>124</v>
      </c>
      <c r="H239" s="160">
        <v>3803.9809999999998</v>
      </c>
      <c r="I239" s="161"/>
      <c r="L239" s="157"/>
      <c r="M239" s="162"/>
      <c r="T239" s="163"/>
      <c r="AT239" s="158" t="s">
        <v>117</v>
      </c>
      <c r="AU239" s="158" t="s">
        <v>115</v>
      </c>
      <c r="AV239" s="14" t="s">
        <v>114</v>
      </c>
      <c r="AW239" s="14" t="s">
        <v>32</v>
      </c>
      <c r="AX239" s="14" t="s">
        <v>81</v>
      </c>
      <c r="AY239" s="158" t="s">
        <v>109</v>
      </c>
    </row>
    <row r="240" spans="2:65" s="11" customFormat="1" ht="25.9" customHeight="1">
      <c r="B240" s="116"/>
      <c r="D240" s="117" t="s">
        <v>75</v>
      </c>
      <c r="E240" s="118" t="s">
        <v>188</v>
      </c>
      <c r="F240" s="118" t="s">
        <v>189</v>
      </c>
      <c r="I240" s="119"/>
      <c r="J240" s="120">
        <f>BK240</f>
        <v>0</v>
      </c>
      <c r="L240" s="116"/>
      <c r="M240" s="121"/>
      <c r="P240" s="122">
        <f>P241</f>
        <v>0</v>
      </c>
      <c r="R240" s="122">
        <f>R241</f>
        <v>0</v>
      </c>
      <c r="T240" s="123">
        <f>T241</f>
        <v>0</v>
      </c>
      <c r="AR240" s="117" t="s">
        <v>184</v>
      </c>
      <c r="AT240" s="124" t="s">
        <v>75</v>
      </c>
      <c r="AU240" s="124" t="s">
        <v>76</v>
      </c>
      <c r="AY240" s="117" t="s">
        <v>109</v>
      </c>
      <c r="BK240" s="125">
        <f>BK241</f>
        <v>0</v>
      </c>
    </row>
    <row r="241" spans="2:65" s="11" customFormat="1" ht="22.9" customHeight="1">
      <c r="B241" s="116"/>
      <c r="D241" s="117" t="s">
        <v>75</v>
      </c>
      <c r="E241" s="126" t="s">
        <v>190</v>
      </c>
      <c r="F241" s="126" t="s">
        <v>191</v>
      </c>
      <c r="I241" s="119"/>
      <c r="J241" s="127">
        <f>BK241</f>
        <v>0</v>
      </c>
      <c r="L241" s="116"/>
      <c r="M241" s="121"/>
      <c r="P241" s="122">
        <f>SUM(P242:P242)</f>
        <v>0</v>
      </c>
      <c r="R241" s="122">
        <f>SUM(R242:R242)</f>
        <v>0</v>
      </c>
      <c r="T241" s="123">
        <f>SUM(T242:T242)</f>
        <v>0</v>
      </c>
      <c r="AR241" s="117" t="s">
        <v>184</v>
      </c>
      <c r="AT241" s="124" t="s">
        <v>75</v>
      </c>
      <c r="AU241" s="124" t="s">
        <v>81</v>
      </c>
      <c r="AY241" s="117" t="s">
        <v>109</v>
      </c>
      <c r="BK241" s="125">
        <f>SUM(BK242:BK242)</f>
        <v>0</v>
      </c>
    </row>
    <row r="242" spans="2:65" s="1" customFormat="1" ht="36">
      <c r="B242" s="128"/>
      <c r="C242" s="129">
        <v>5</v>
      </c>
      <c r="D242" s="129" t="s">
        <v>112</v>
      </c>
      <c r="E242" s="130" t="s">
        <v>199</v>
      </c>
      <c r="F242" s="131" t="s">
        <v>210</v>
      </c>
      <c r="G242" s="132" t="s">
        <v>192</v>
      </c>
      <c r="H242" s="133">
        <v>1</v>
      </c>
      <c r="I242" s="134"/>
      <c r="J242" s="135">
        <f>ROUND(I242*H242,2)</f>
        <v>0</v>
      </c>
      <c r="K242" s="136"/>
      <c r="L242" s="32"/>
      <c r="M242" s="137" t="s">
        <v>1</v>
      </c>
      <c r="N242" s="138" t="s">
        <v>42</v>
      </c>
      <c r="P242" s="139">
        <f>O242*H242</f>
        <v>0</v>
      </c>
      <c r="Q242" s="139">
        <v>0</v>
      </c>
      <c r="R242" s="139">
        <f>Q242*H242</f>
        <v>0</v>
      </c>
      <c r="S242" s="139">
        <v>0</v>
      </c>
      <c r="T242" s="140">
        <f>S242*H242</f>
        <v>0</v>
      </c>
      <c r="AR242" s="141" t="s">
        <v>193</v>
      </c>
      <c r="AT242" s="141" t="s">
        <v>112</v>
      </c>
      <c r="AU242" s="141" t="s">
        <v>115</v>
      </c>
      <c r="AY242" s="17" t="s">
        <v>109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7" t="s">
        <v>115</v>
      </c>
      <c r="BK242" s="142">
        <f>ROUND(I242*H242,2)</f>
        <v>0</v>
      </c>
      <c r="BL242" s="17" t="s">
        <v>193</v>
      </c>
      <c r="BM242" s="141" t="s">
        <v>194</v>
      </c>
    </row>
    <row r="243" spans="2:65" s="1" customFormat="1" ht="6.95" customHeight="1">
      <c r="B243" s="44"/>
      <c r="C243" s="45"/>
      <c r="D243" s="45"/>
      <c r="E243" s="45"/>
      <c r="F243" s="45"/>
      <c r="G243" s="45"/>
      <c r="H243" s="45"/>
      <c r="I243" s="45"/>
      <c r="J243" s="45"/>
      <c r="K243" s="45"/>
      <c r="L243" s="32"/>
    </row>
  </sheetData>
  <autoFilter ref="C117:K242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063 - Čistění fasády, Dru...</vt:lpstr>
      <vt:lpstr>'063 - Čistění fasády, Dru...'!Názvy_tisku</vt:lpstr>
      <vt:lpstr>'Rekapitulace stavby'!Názvy_tisku</vt:lpstr>
      <vt:lpstr>'063 - Čistění fasády, Dru...'!Oblast_tisku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Barvík Svatopluk</dc:creator>
  <cp:lastModifiedBy>SBD Havířov</cp:lastModifiedBy>
  <dcterms:created xsi:type="dcterms:W3CDTF">2026-04-20T13:22:12Z</dcterms:created>
  <dcterms:modified xsi:type="dcterms:W3CDTF">2026-04-27T12:44:56Z</dcterms:modified>
</cp:coreProperties>
</file>